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tabRatio="668" activeTab="1"/>
  </bookViews>
  <sheets>
    <sheet name="финансы" sheetId="1" r:id="rId1"/>
    <sheet name="индикаторы" sheetId="2" r:id="rId2"/>
    <sheet name="мероприятия" sheetId="3" r:id="rId3"/>
  </sheets>
  <definedNames>
    <definedName name="Print_Area_0" localSheetId="0">'финансы'!$B$1:$M$110</definedName>
    <definedName name="Print_Titles_0" localSheetId="0">'финансы'!#REF!</definedName>
    <definedName name="_xlnm.Print_Titles" localSheetId="0">'финансы'!$2:$2</definedName>
    <definedName name="_xlnm.Print_Area" localSheetId="1">'индикаторы'!$A$1:$H$44</definedName>
    <definedName name="_xlnm.Print_Area" localSheetId="2">'мероприятия'!$A$1:$I$23</definedName>
    <definedName name="_xlnm.Print_Area" localSheetId="0">'финансы'!$A$1:$M$177</definedName>
  </definedNames>
  <calcPr fullCalcOnLoad="1"/>
</workbook>
</file>

<file path=xl/sharedStrings.xml><?xml version="1.0" encoding="utf-8"?>
<sst xmlns="http://schemas.openxmlformats.org/spreadsheetml/2006/main" count="474" uniqueCount="253">
  <si>
    <t>Наименование подпрограммы, ведомственной целевой программы, отдельного мероприятия, исполнителя, мероприятия, реализуемого исполнителем</t>
  </si>
  <si>
    <t>Источники расходования средств</t>
  </si>
  <si>
    <t>Лимит бюджетных обязательств на год</t>
  </si>
  <si>
    <t>Выполнено нарастающим итогом за год (согласно актам выполненных работ, приемки-передачи и другим документам)</t>
  </si>
  <si>
    <t>Фактически профинансировано (кассовое исполнение) нарастающим итогом за год</t>
  </si>
  <si>
    <t>Примечание &lt;*&gt;</t>
  </si>
  <si>
    <t>Всего по муниципальной программе</t>
  </si>
  <si>
    <t>Всего</t>
  </si>
  <si>
    <t>федеральный бюджет</t>
  </si>
  <si>
    <t>краевой бюджет</t>
  </si>
  <si>
    <t>местный бюджет</t>
  </si>
  <si>
    <t>в том числе в разрезе подпрограмм:</t>
  </si>
  <si>
    <t>Всего по подпрограмме №1 "Жилищное хозяйство"</t>
  </si>
  <si>
    <t>в том числе в разрезе  мероприятий:</t>
  </si>
  <si>
    <t>в том числе в разрезе каждого исполнителя:</t>
  </si>
  <si>
    <t>МКУ "Управление ЖКХ города"</t>
  </si>
  <si>
    <t>2</t>
  </si>
  <si>
    <t>Всего по подпрограмме № 2 "Коммунальное хозяйство"</t>
  </si>
  <si>
    <t>решение социально-значимых вопросов по наказам избирателей депутатами городской Думы</t>
  </si>
  <si>
    <t>3</t>
  </si>
  <si>
    <t>Всего по  подпрограмме № 3 "Благоустройство города"</t>
  </si>
  <si>
    <t>Уличное освещение</t>
  </si>
  <si>
    <t>в том числе:</t>
  </si>
  <si>
    <t>Потребление электрической энергии (освещение)</t>
  </si>
  <si>
    <t>Озеленение территории:</t>
  </si>
  <si>
    <t>уходные работы за зелеными насаждениями, в т.ч.</t>
  </si>
  <si>
    <t>Содержание мест захоронения</t>
  </si>
  <si>
    <t>содержание мест захоронения, в т.ч.</t>
  </si>
  <si>
    <t>4.1.</t>
  </si>
  <si>
    <t>4.2.</t>
  </si>
  <si>
    <t>5</t>
  </si>
  <si>
    <t>Содержание учреждений, (расходы на обеспечение деятельности)</t>
  </si>
  <si>
    <t>Предоставление субсидий бюджетным учреждениям по вопросам похоронного дела</t>
  </si>
  <si>
    <t>МКУ</t>
  </si>
  <si>
    <t>МБУ "Объединённое автохозяйство"</t>
  </si>
  <si>
    <t>6</t>
  </si>
  <si>
    <t xml:space="preserve">Карантинные мероприятия по уничтожению американской белой бабочки </t>
  </si>
  <si>
    <t xml:space="preserve">Карантинные мероприятия по уничтожению мраморного клопа </t>
  </si>
  <si>
    <t>7</t>
  </si>
  <si>
    <t>Предупреждение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муниципального образования</t>
  </si>
  <si>
    <t>Директор МКУ "ЦБ ЖКХ"</t>
  </si>
  <si>
    <t>тел. 612387</t>
  </si>
  <si>
    <t xml:space="preserve">ОТЧЕТ О ДОСТИЖЕНИИ ЦЕЛЕВЫХ ПОКАЗАТЕЛЕЙ МУНИЦИПАЛЬНОЙ ПРОГРАММЫ                                                                                                                          </t>
  </si>
  <si>
    <t>N п/п</t>
  </si>
  <si>
    <t>Количество мероприятий предусмотренных программой</t>
  </si>
  <si>
    <t>Единица измерения</t>
  </si>
  <si>
    <t>Значение показателя, предусмотренное программой на текущий год</t>
  </si>
  <si>
    <t>Фактическое значение показателя за отчетный период текущего года</t>
  </si>
  <si>
    <t>Степень достижения целевого показателя (%)</t>
  </si>
  <si>
    <t>Причины недостижения целевых показателей</t>
  </si>
  <si>
    <t>На 01.01.2016 года</t>
  </si>
  <si>
    <t>На 31.12.2016 года</t>
  </si>
  <si>
    <t>Наименование целевых показателей</t>
  </si>
  <si>
    <t>Подпрограмма "Жилищное хозяйство"</t>
  </si>
  <si>
    <t>2.1.</t>
  </si>
  <si>
    <t>Подпрограмма "Коммунальное хозяйство"</t>
  </si>
  <si>
    <t>3.1.</t>
  </si>
  <si>
    <t>%</t>
  </si>
  <si>
    <t>Подпрограмма "Благоустройство города"</t>
  </si>
  <si>
    <t>Процент горения светильников сети уличного освещения</t>
  </si>
  <si>
    <t>4.3.</t>
  </si>
  <si>
    <t>4.5.</t>
  </si>
  <si>
    <t>4.6.</t>
  </si>
  <si>
    <t>100 кв.м.</t>
  </si>
  <si>
    <t>5.</t>
  </si>
  <si>
    <t>5.1.</t>
  </si>
  <si>
    <t>Подпрограмма "Прочие программные мероприятия"</t>
  </si>
  <si>
    <t>6.1.</t>
  </si>
  <si>
    <t>7.</t>
  </si>
  <si>
    <t>Подпрограмма "Охрана окружающей среды"</t>
  </si>
  <si>
    <t>7.1.</t>
  </si>
  <si>
    <t>Подпрограмма "Предупреждение и ликвидация болезней животных, их лечение"</t>
  </si>
  <si>
    <t>8.1.</t>
  </si>
  <si>
    <t>Количество мероприятий программы</t>
  </si>
  <si>
    <t>Фактическое значение выполненных мероприятий по программе</t>
  </si>
  <si>
    <t>Степень реализации мероприятий программы (%)</t>
  </si>
  <si>
    <t>Причины невыполнения программных мероприятий</t>
  </si>
  <si>
    <t xml:space="preserve">Всего по  подпрограмме  № 5"Прочие программные мероприятия" </t>
  </si>
  <si>
    <t>Всего по  подпрограмме  № 6 "Охрана окружающей среды"</t>
  </si>
  <si>
    <t>Всего по  подпрограмме  № 7 "Предупреждение и ликвидация болезней животных, их лечение"</t>
  </si>
  <si>
    <t>Всего по подпрограмме  № 8 "Устойчивое развитие сельских территорий мо г.Новороссийск"</t>
  </si>
  <si>
    <t>Решение социально-значимых вопросов по наказам избирателей городской Думы</t>
  </si>
  <si>
    <t>Решение социально-значимых вопросов по наказам избирателей депутатами городской Думы</t>
  </si>
  <si>
    <t xml:space="preserve">                                                                                              Благоустройство территории города</t>
  </si>
  <si>
    <t xml:space="preserve"> </t>
  </si>
  <si>
    <t>Доля произведенных расходов на управление программой от предусмотренного общего объема.</t>
  </si>
  <si>
    <t>Доля обработанной территории от подлежащей обработке общей территории  муниципального образования город Новороссийск</t>
  </si>
  <si>
    <t>Выполнение плана по подбору и утилизации павших животных в полном объеме</t>
  </si>
  <si>
    <t>Подпрограмма "Устойчивое развитие сельских территорий"</t>
  </si>
  <si>
    <t>процент горения уличного освещения сельских округов;</t>
  </si>
  <si>
    <t xml:space="preserve">               тел. 612387</t>
  </si>
  <si>
    <t>9.1.</t>
  </si>
  <si>
    <t>1.1.</t>
  </si>
  <si>
    <t>Содержание объектов казны, принятых к бюджетному учету</t>
  </si>
  <si>
    <t>обеспечение муниципальными учреждениями капитального ремонта</t>
  </si>
  <si>
    <t>2.3.</t>
  </si>
  <si>
    <t>3.1.1.</t>
  </si>
  <si>
    <t>3.2.</t>
  </si>
  <si>
    <t>3.2.1.</t>
  </si>
  <si>
    <t>3.3.</t>
  </si>
  <si>
    <t>3.3.1.</t>
  </si>
  <si>
    <t>Прочие мероприятия по благоустройству</t>
  </si>
  <si>
    <t>3.4.</t>
  </si>
  <si>
    <t>3.4.1.</t>
  </si>
  <si>
    <t>Текущее содержание, устройство и реконструкция систем ливнеотведения, гидротехнических сооружений, очистных сооружений</t>
  </si>
  <si>
    <t>3.4.2.</t>
  </si>
  <si>
    <t>3.4.3.</t>
  </si>
  <si>
    <t>3.4.4.</t>
  </si>
  <si>
    <t>3.5.</t>
  </si>
  <si>
    <t>3.6.</t>
  </si>
  <si>
    <t>6.2.</t>
  </si>
  <si>
    <t>8.2.</t>
  </si>
  <si>
    <t>Услуги по ликвидации несанкционированных свалок, мусора на территориях, расположенных в пределах границ МО г.Новороссийск</t>
  </si>
  <si>
    <t>Мероприятия федеральной целевой программы "Увековечивание памяти погибших при защите Отечества на 2019-2024 годы"</t>
  </si>
  <si>
    <t>Решение социально-значимых вопросов по наказам избирателей депутатов Закондательного собрания Краснодарского края</t>
  </si>
  <si>
    <t>3.7.</t>
  </si>
  <si>
    <t>Реализация общественно значимых народных проектов в рамках инициативного бюджетирования</t>
  </si>
  <si>
    <t>3.8.</t>
  </si>
  <si>
    <t>Процент удовлетворенности населения уровнем благоустройства муниципального образования город Новороссийск</t>
  </si>
  <si>
    <t>Увеличение площади зеленых насаждений общего пользования сельских округов в сравнении с общей площадью зеленых насаждений сельских округов муниципального образования город Новороссийск</t>
  </si>
  <si>
    <t>,</t>
  </si>
  <si>
    <t>3.9.</t>
  </si>
  <si>
    <t>Поощрение победителей краевого конкурса на звание "Лучший орган территориального общественного самоуправления"</t>
  </si>
  <si>
    <t>Муниципальная программа "Комплексное развитие городского хозяйства на территории муниципального образования город Новороссийск" на 2017-2024 годы</t>
  </si>
  <si>
    <t xml:space="preserve"> "Комплексное развитие городского хозяйства на территории муниципального образования город Новороссийск" на 2017-2024 годы          </t>
  </si>
  <si>
    <t>3.4.5.</t>
  </si>
  <si>
    <t>Мероприятия по формированию дизайна детских игровых площадок</t>
  </si>
  <si>
    <t>Мероприятия по развитию сельских территорий, благоустройство</t>
  </si>
  <si>
    <t>предоставление субсидии МБУ в части выполнения муниципального задания</t>
  </si>
  <si>
    <t>8.4.</t>
  </si>
  <si>
    <t>Мероприятия по развитию сельских территорий, коммунальное хозяйство</t>
  </si>
  <si>
    <t>На 01.01.2023 года</t>
  </si>
  <si>
    <t>2.2.</t>
  </si>
  <si>
    <t>Оказание услуг и осуществление деятельности по ведению лицевых счетов и приему поручений на перевод денежных средств по договорам</t>
  </si>
  <si>
    <t>1.2.</t>
  </si>
  <si>
    <t>1.3.</t>
  </si>
  <si>
    <t>Обеспечение мероприятий по ремонту многоквартирных домов</t>
  </si>
  <si>
    <t>Мероприятие выполнено</t>
  </si>
  <si>
    <t xml:space="preserve">ОТЧЕТ
ОБ ИСПОЛНЕНИИ ФИНАНСИРОВАНИЯ МУНИЦИПАЛЬНОЙ
ПРОГРАММЫ МУНИЦИПАЛЬНОГО ОБРАЗОВАНИЯ ГОРОД НОВОРОССИЙСК
"Комплексное развитие городского хозяйства на территории муниципального образования город Новороссийск на 2017-2024 годы" 
ПО СОСТОЯНИЮ за 12 месяцев 2023г.
</t>
  </si>
  <si>
    <t>Организация сбора, вывоза и утилизации опасных отходов</t>
  </si>
  <si>
    <t>6.3.</t>
  </si>
  <si>
    <t>На 31.12.2023 года</t>
  </si>
  <si>
    <t xml:space="preserve">   за  12 месяцев 2023 года</t>
  </si>
  <si>
    <t>Уровень исполнения мероприятий по оплате взносов на капитальный ремонт</t>
  </si>
  <si>
    <t>Исполнение решений суда по устранению недостатков, выявленных после введения МКД в эксплуатацию</t>
  </si>
  <si>
    <t>ед.</t>
  </si>
  <si>
    <t>Доля улиц, на которых реализуется мероприятий по наружному освещению к общему количеству улиц на территории муниципального образования город Новороссийск</t>
  </si>
  <si>
    <t>Протяженность отремонтированных, построенных и реконструированных линий наружногоосвещения</t>
  </si>
  <si>
    <t>км</t>
  </si>
  <si>
    <t>Увеличение доли площади цветников и зеленых насаждений в сравнении с аналогичным периодом прошлого года</t>
  </si>
  <si>
    <t>Доля кладбищ, соответствующих СаНПиНу 2.1.3684-21 к общему количеству кладбищ муниципального образования город Новороссийск</t>
  </si>
  <si>
    <t>Доля улиц, на которых реализуются мероприятия по ремонту, устройству и реконструкции систем ливнеотведения к общему количеству улиц муниципального образования город Новороссийск</t>
  </si>
  <si>
    <t>Доля очистки муниципальной территории от мусора</t>
  </si>
  <si>
    <t>Доля объема вывезенного мусора в текущем периоде в сравнении с аналогичным периодом прошлого года</t>
  </si>
  <si>
    <t xml:space="preserve">Количество реализованных мероприятий по благоустройству общественных и дворовых территорий в том числе: пешеходные зоны, парки, скверы, стелы, площади, зоны отдыха, набережные </t>
  </si>
  <si>
    <t>ед</t>
  </si>
  <si>
    <t>Уровень исполнения мероприятий направленных на благоустройство города</t>
  </si>
  <si>
    <t>Качество оказанных муниципальных услуг</t>
  </si>
  <si>
    <t>4.7.</t>
  </si>
  <si>
    <t>4.8.</t>
  </si>
  <si>
    <t>4.9.</t>
  </si>
  <si>
    <t>4.10.</t>
  </si>
  <si>
    <t>6.</t>
  </si>
  <si>
    <t>8.</t>
  </si>
  <si>
    <t>ОТЧЕТ О ВЫПОЛНЕНИИ МЕРОПРИЯТИЙ  "Комплексное развитие городского хозяйства на территории муниципального образования город Новороссийск" на 2017-2024 годы  за 12 месяцев 2023 года</t>
  </si>
  <si>
    <t>% исполнения</t>
  </si>
  <si>
    <t xml:space="preserve">Мероприятие выполнено. </t>
  </si>
  <si>
    <t>В рамках данного мероприятия выполняется оплата взносов по капремонту за квартиры по договорам соцнайма</t>
  </si>
  <si>
    <t xml:space="preserve"> Оплата за потребление электрической энергии</t>
  </si>
  <si>
    <t>Выполнение работ по устройству наружного освещения, устройству доп.светильников на 25 объектах.</t>
  </si>
  <si>
    <t>Выполнение услуг по ликвидации мест несанкционированного размещения ТКО и оказание услуг по обращению с твердыми коммунальными отходами, вывоз ТКО с кладбищ.</t>
  </si>
  <si>
    <t>Выполнение работ по благоустройству на 145 объектах, по ливнеотведению на 5 объектах</t>
  </si>
  <si>
    <t>Выполнены работы по нанесению имен погибших при защите Отечества на Братской могиле советских воинов.Выполнены работы по сохранению 7 -и объектов культурного наследия (памятников истории и культуры), нанесение имен на 2х объектах.</t>
  </si>
  <si>
    <t>Выполнение работ по наружному освещению на 17и объектах, по благоустройству на 5и объектах.</t>
  </si>
  <si>
    <t xml:space="preserve">Выполнены работы по проектированию на 1 объекте,  и 1 устройству НО </t>
  </si>
  <si>
    <t>Остаток денежных средств</t>
  </si>
  <si>
    <t>Непосредственный результат, запланированный на год сдачи отчета (на начало года)</t>
  </si>
  <si>
    <t>Непосредственный результат, запланированный на год сдачи отчета (согласно действующей редакции)</t>
  </si>
  <si>
    <t>Содержание объектов казны, принятых к учету, взносы на кап. ремонт по договорам соц. найма: 2023 год – 57050 м2 общего имущества МКД</t>
  </si>
  <si>
    <t>Исключение дебиторской задолженности за муниципальный жилой фонд в 2023г</t>
  </si>
  <si>
    <t>-</t>
  </si>
  <si>
    <t>1. Монтаж системы АПС и системы оповещения людей при пожаре в помещениях жилого дома по адресу: г.Новороссийск,
с. Гайдук,  ул. Центральная, д.18., 2. экспертиза на признание аварийным многоквартирного жилого дома, расположенного по адресу: 
г. Новороссийск, Абрау-Дюрсо, ул. Октябрьская, 9, 3. оказание услуг по проведению обследования стен нежилого помещения на 1 этаже, 1 подъезда на предмет  возможности  реконструкции и устройства входной группы с данного помещения по адресу: г. Новороссийск, ул. Героев Десантников № 30, литер А, 4. оказание услуг по дезинфекции и дезодорации в целях профилактических инфекционных и паразитарных болезней</t>
  </si>
  <si>
    <t xml:space="preserve">проектирование объектов освещения – 10 улиц (участков улиц), устройство наружного освещения – 11 улиц (участков улиц), тех-присоединение  - не менее 13 объектов, актуализация схемы теплоснабжения и разработка плана действий по ликвидации последствий аварийных ситуаций с применением электронного моделирования, техническое и оперативное обслуживание электросетевого оборудования, находящихся в зоне ответственности АО «НЭСК-электросети»,
проектирование и устройство освещения пешеходных переходов;
</t>
  </si>
  <si>
    <t>Выполнение  депутатских наказов: 2023 – 25 шт</t>
  </si>
  <si>
    <t>Выполнение  депутатских наказов: 2023 – 10 шт</t>
  </si>
  <si>
    <t>Оплата за уличное освещение, электро-светофоры, фонтаны, потребленная мощность: 2023 год – 
7771 тыс. кВт/год;</t>
  </si>
  <si>
    <t>Оплата за уличное освещение, электро-светофоры, фонтаны, потребленная мощность: 2023 год – 
7418 тыс. кВт/год;</t>
  </si>
  <si>
    <t xml:space="preserve">благ-во, посадка и уходные работы за цветниками – 25000 м2, высадка 700 000 цветов, выкашивание газонов – 
30 000 м2, вертикальное озеленение: содержание газонов – 7820 м2, высадка цветов – 6209 шт., высадка деревьев и кустов – 1894 шт., уходные работы  - 25 000 м2,
Подключение (техническое присоединение) к центральной системе холодного водоснабжения системы автоматического полива – 6 объектов, инвентаризация зеленых насаждений, а так же предоставление, внедрение и наполнение программного обеспечения для учета результатов инвентаризации
</t>
  </si>
  <si>
    <t xml:space="preserve">благ-во, посадка и уходные работы за цветниками – 25000 м2, высадка 700 000 цветов, выкашивание газонов – 
30 000 м2, вертикальное озеленение: содержание газонов – 2000 м2, высадка цветов – не менее 30000 шт., высадка деревьев и кустов – не менее 1000 шт., уходные работы  - 25 000 м2,
</t>
  </si>
  <si>
    <t xml:space="preserve">уборка территории кладбищ – 
12484 тыс. м2, инвентаризация кладбищ, организация канала связи, обустройство металлического ограждения на кладбище Щелба, 
с. Борисовка – 419,1 м2,
обустройство металлического ограждения на кладбище 
ст. Раевская – 500м2;
</t>
  </si>
  <si>
    <t xml:space="preserve">уборка территории кладбищ – 
12484 тыс. м2, инвентаризация кладбищ
</t>
  </si>
  <si>
    <t xml:space="preserve">текущее  содержание ливнеотведения – 60 617 м п., охрана объектов Неберджаевского водохранилища, тех-обслуживание ЛСО, оказание услуг по замерам концентраций загрязняющих веществ в сточных водах по 10 выпускам, страхование Неберждаевского и Владимирского водохранилищ
</t>
  </si>
  <si>
    <t xml:space="preserve">текущее  содержание ливнеотведения – 60 617 м п., охрана объектов Неберджаевского водохранилища, тех-обслуживание ЛСО, оказание услуг по замерам концентраций загрязняющих веществ в сточных водах по 10 выпускам, страхование Неберждаевского и Владимирского водохранилищ, устройство и ремонт СЛО -21 объект
</t>
  </si>
  <si>
    <t xml:space="preserve">2023 г. – вывоз 102 334 м3 мусора;
</t>
  </si>
  <si>
    <t xml:space="preserve">2023 г. – вывоз 76093 м3 мусора;
</t>
  </si>
  <si>
    <t>Расходы на обеспечение деятельности (оказание услуг) муниципальных организаций,</t>
  </si>
  <si>
    <t>Расходы на обеспечение деятельности (оказание услуг) муниципальных организаций, приобретение транспортных средств</t>
  </si>
  <si>
    <t xml:space="preserve">количество объектов для благоустройства – 40 ед. в том числе:
 закупка и ремонт детских элементов на территории города, ремонт и закупка тренажеров, предоставление каналов связи для видеонаблюде
ния на площадках – 9 шт., контейнеры для накопления ТКО, обустройство площадки для выгула собак-2шт, работы по разметке велодорожек, восстановление плиточного покрытия, разработка эскизных проектов для благоустройства. Благ-во внутригородских районов (приобретение световых конструкций экпозиционных форм, художественных декоративных ограждений, елей искуственных, новогодних украшений, МАФов (лавочки, скамейки, урны), расходных материалов для субботников), новогоднее оформление внутригородских районов. Ямочный ремонт дворовых территорий. Мероприятия по борьбе с грызунами и прочими. Предоставление информации о состоянии атмосферного воздуха. Аренда биотуалетов.
Оплата систем водоснабжения, разработка технических условий для строительства и монтажа видео-наблюдения, обустройство инвентаризация зеленых насаждений, обслуживание водоема парк им. Фрунзе. </t>
  </si>
  <si>
    <t>Выполнение наказов: 2023 год – 150 наказов</t>
  </si>
  <si>
    <t>Выполнение наказов: 2023 год – не менее 95 наказов</t>
  </si>
  <si>
    <t>благоустройство 9 объектов (обустройство территории, подпорных стен, детских площадок, ограждений контейнерных площадок, зеленых зон, парковочных пространств).</t>
  </si>
  <si>
    <t xml:space="preserve">Кол-во восстановленных воинских захоронений: 2023 год: 
количество планируемых к восстановлению воинских захоронений
– 7 ед.: «Братская могила советских воинов, погибших в боях с фашистскими захватчиками, 1942 - 1943 годы. Установлен обелиск, 1946 г.»,«Братская могила моряков с лидера «Ташкент», погибших 2 июля 1942 г.  при затоплении корабля немецко-фашистской авиацией, в 1944 г. установлена стела»,«Братская могила советских воинов, 1943 г. в 1951 г. установлена стела в 1983 г. установлен обелиск»,«Братская могила советских воинов, 1942 г. в 1986 г. установлены обелиск и стела»,
«Братская могила советских воинов, сентябрь 1941- 1943 гг. в июле 1946 г. установлена стела»,«Братская могила советских моряков, сентябрь 1943 г. в 1980 г. установлена стела»,«Братская могила советских воинов, 1943 г., в 1959 г. установлена скульптурная композиция, скульпторы Г. Таубе, Н.К. Божененко, реконструкция 1993 г. скульптор А.И. Суворов».
Кол-во имен погибших при защите Отечества, нанесенных на мемориальные сооружения воинских захоронений по месту захоронений. 2023 год -количество имен планируемых к нанесению – 2778 ед </t>
  </si>
  <si>
    <t xml:space="preserve">устройство наружного освещения пр. Дзержинского, д.156,158,160 в южном районе, благоустройство дворовой территории по ул. Карамзина, 37 в центральном районе, обустройство детской площадки по ул. Сакко и Ванцетти,18/1 в восточном районе.
</t>
  </si>
  <si>
    <t>По данному мероприятиювыполнены работы: по проектированию линий наружного освещения по 9 улицам (участкам улиц), проектирование на освещение пешеходных переходов ; устройство наружного освещения на 10 улицах (участков улиц) .  Выполнены работы по устройству дополнительных светильников (4 шт.) на 1 объекте.  По тех.присоединению выполнены работы на 6и объектах. Выполнены работы по актуализации схем теплоснабжения и разработки плана действий по ликвидации последствий аварийных ситуаций с применением электронного моделирования</t>
  </si>
  <si>
    <t>Компенсационное озеленение-перенесена высадка деревьев на 2024 год, по обустройству контейнерных площадок, в 2023 году произведена закупка, в 2024 году будет установка.</t>
  </si>
  <si>
    <t>В рамках мероприятия выполняются работы по вертикальному озеленению и уходные работы и посадка цветников. Подключение (техническое присоединение) к центральной системе холодного водоснабжения по  6 объектам. Рсторжение контрактов по вертикальному озеленению и по уходным работам по фактически исполненым работам на конец года.</t>
  </si>
  <si>
    <t xml:space="preserve">Санитарное содержание кладбищ (расторжение контрактов по фактическому исполнению работ). Выполнены работы по инвентаризации кладбищ и по обустройству металлического ограждения на кладбище Щелба, с. Борисовка и ст. Раевская.  </t>
  </si>
  <si>
    <t>Выполнены работы по текущему содержанию ливневок. Произведена оплата на охрану объектов Неберджаевского водохранилища. Выполнены работы по ремонту и устройству систем ливнеотведения на 20и объектах, выполнено проектирование Сло на 1 объекта, выполнено страхование Владимирского и Неберджаевского водохранилищ. Два объекта перенесены на 2024 год.</t>
  </si>
  <si>
    <t>Выплата заработной платы (производится ежемесячно), оплата налогов, оплата услуг по предоставлению телефонной связи и доступа в интернет (ежемесячно). Экономия по заработной плате.</t>
  </si>
  <si>
    <t>Обеспечение управления в сфере установленных функций</t>
  </si>
  <si>
    <t xml:space="preserve">Проводится дезинсекция по уничтожению американской белой бабочки на территории города Новороссийска 2023 г. - 223 га.
</t>
  </si>
  <si>
    <t>Проводится дезинсекция по уничтожению американской белой бабочки на территории города Новороссийска 2023 г. - 223 га.</t>
  </si>
  <si>
    <t xml:space="preserve">Проводится дезинсекция по уничтожению мраморного клопа на территории города Новороссийска 2023г. – 25,77 га;  
</t>
  </si>
  <si>
    <t xml:space="preserve">Проводится дезинсекция по уничтожению мраморного клопа на территории города Новороссийска 2023г. – 25,77 га;  </t>
  </si>
  <si>
    <t>2023 год - утилизация шин-180т.</t>
  </si>
  <si>
    <t>подбор и утилизация 1856 особей, отлов, вакцинация, стерилизация –не   800 особей, осуществление государственных полномочий по предупрежде-нию и ликвидации болезней животных, их лечению</t>
  </si>
  <si>
    <t>текущее содержание системы ливнеотведения-3269 м п., текущий ремонт (асфальтирование) дворовых территорий, устройство СЛО -4 ед.</t>
  </si>
  <si>
    <t>текущее содержание системы ливнеотведения-3269 м п</t>
  </si>
  <si>
    <t xml:space="preserve">Выполнение  наказов депутатов
2023 – 22 шт.
</t>
  </si>
  <si>
    <t>Выполнение  наказов депутатов
2023 – 25 шт.</t>
  </si>
  <si>
    <t>проектирование объектов наружного освещения – 1 улиц (участков улиц), устройство линий наружного освещения  - 1 улица.</t>
  </si>
  <si>
    <t>проектирование объектов наружного освещения – 6 улиц (участков улиц), устройство линий наружного освещения  - 1 улица.</t>
  </si>
  <si>
    <t>Работы по текущему содержанию ливневок, устройство СЛО на 3х объектах (экономия по фактическому исполнению), 1 объект перенесен на 2024 год. Текущий ремонт дворовых территорий.</t>
  </si>
  <si>
    <t>Подбор и утилизация павших животных - 1181 особь, оказание услуг по отлову, содержанию, стерилизации, маркированию, вакцинации, возврата в среду обитания безнадзорных животных исполнение-780 особей. Фактическое исполнение контрактов.</t>
  </si>
  <si>
    <t>171,95 тыс. руб. - экономия по фактическому исполнению контрактов : устройство "Сквера памяти" и благоустройство территории на перекрестке дорог Мысхакское шоссе, Снайпера Рубахо/Горпищенко/Арского/Уварова – 630,1 тыс.руб. (экономия по фактическому исполнению 47,35 тыс. руб).
обустройство детской площадки на пересечении ул. Фрунзе и ул. Керченская – 305,2 тыс. руб. (экономия по фактическому исполнению 125,82 тыс. руб),  1 контракт  «обустройство зеленой зоны на прилегающей территории в многоквартирных домах п. Верхнебаканский, ул. Титан,4; ул. Титан,2; ул. Титан,11» на 818,05 тыс. руб. перенесен на 2024 год.</t>
  </si>
  <si>
    <t>1 объект "обустройство зеленой зоны на прилегающей территории в многоквартирных домах п. Верхнебаканский, ул. Титан,4; ул. Титан,2; ул. Титан,11" преренесен на 2024 год</t>
  </si>
  <si>
    <t>186(фактически выполнено)/187(запланировано)*100</t>
  </si>
  <si>
    <t xml:space="preserve">Ратоты по благоустройству выполнены </t>
  </si>
  <si>
    <t xml:space="preserve"> Экономия по заработной плате.</t>
  </si>
  <si>
    <t>Содержание объектов казны, принятых к учету, взносы на кап. ремонт по договорам соц. найма: 2023 год – 73696 м2 общего имущества МКД, количество квартир на 1.01.2023 год - 2290</t>
  </si>
  <si>
    <t>4751,2/4751,2</t>
  </si>
  <si>
    <t>Монтаж системы АПС и системы оповещения людей при пожаре в помещениях жилого дома по адресу: г.Новороссийск,
с. Гайдук,  ул. Центральная, д.18</t>
  </si>
  <si>
    <t>Рассчитано по локально-сметным расчетам</t>
  </si>
  <si>
    <t>1159 (1105 улиц за прошлые периоды, 11 улиц по ПП, 42 по депутатам,1 -ТОС )/2541*100</t>
  </si>
  <si>
    <t xml:space="preserve">(72442(текущий год)-70924(прошлый год)/70924*100 </t>
  </si>
  <si>
    <t>Замена светильников организуется по заявкам жителей</t>
  </si>
  <si>
    <t>29(21(город ливневки)+3(село ливневки)+5(депутаты)/2541*100</t>
  </si>
  <si>
    <t>16(количество благоустроенных)/22(всего)</t>
  </si>
  <si>
    <t>102334(вывезено в текущем году)/82760(вывезено в прошлом периоде)*100</t>
  </si>
  <si>
    <t>102334/102334*100</t>
  </si>
  <si>
    <t>Данные на основании опроса жителей</t>
  </si>
  <si>
    <t>248,77(га факт)/248,77(га план)</t>
  </si>
  <si>
    <t>1961 (1181-подбор и утилизация, 780-отлов,стерилизация)/1961</t>
  </si>
  <si>
    <t>А.В.Павловский</t>
  </si>
  <si>
    <t>Начальник управления городского хозяйства</t>
  </si>
  <si>
    <t xml:space="preserve">                                               </t>
  </si>
  <si>
    <t>А.В. Павловский</t>
  </si>
  <si>
    <t>Кол-во восстановленных воинских захоронений: 2023 год: 
количество планируемых к восстановлению воинских захоронений
– 4 ед.: «Братская могила моряков с лидера «Ташкент», дата установки неизвестна, автор неизвестен;«Братская могила советских воинов, 1943 г. памятник установлен в 1981 г., автор неизвестен;
«Братская могила советских воинов, 1943 г, в 1959 г установлена скульптурная позиция, скульптор Г.Таубе; «Братская могила советских воинов, 1943 г, в 1959 г установлена скульптурная позиция, скульптор Г.Таубе.</t>
  </si>
  <si>
    <t>подбор и утилизация 1856 особей, отлов, вакцинация, стерилизация –не менее  100 особей, осуществление государственных полномочий по предупрежде-нию и ликвидации болезней животных, их лечению</t>
  </si>
  <si>
    <t>Объем финансирования, утвержденный в программе на текущий год (7494 от 21.12.2022 года)</t>
  </si>
  <si>
    <t>Объем финансирования, утвержденный в программе на текущий год (6357 от 29.12.2023 года)</t>
  </si>
  <si>
    <t xml:space="preserve">проектирование объектов освещения – 14 улиц (участков улиц), устройство наружного освещения – 4 улицы (участков улиц), тех-присоединение  - не менее 20 объектов, актуализация схемы теплоснабжения и разработка плана действий по ликвидации последствий аварийных ситуаций с применением электронного моделирования, техническое и оперативное обслуживание электросетевого оборудования, находящихся в зоне ответственности АО «НЭСК-электросети»
</t>
  </si>
  <si>
    <t xml:space="preserve"> закупка и ремонт детских элементов на территории города, предоставление каналов связи для видеонаблюде
ния на площадках – 9 шт., контейнеры для накопления ТКО, . Благ-во внутригородских районов (приобретение световых конструкций экпозиционных форм, художественных декоративных ограждений, елей искуственных, новогодних украшений, МАФов (лавочки, скамейки, урны), расходных материалов для субботников), новогоднее оформление внутригородских районов. Ямочный ремонт дворовых территорий.
Мероприятия по борьбе с грызунами и прочими. Предоставление информации о состоянии атмосферного воздуха.
Аренда биотуалетов, ремонт и закупка тренажеров, оплата систем водоснабжения, разработка технических условий для строительства и монтажа видео-наблюдения. Обустройство стеллы в ВВР.</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</si>
</sst>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_-* #,##0.000\ _₽_-;\-* #,##0.000\ _₽_-;_-* &quot;-&quot;??\ _₽_-;_-@_-"/>
    <numFmt numFmtId="181" formatCode="_-* #,##0.0\ _₽_-;\-* #,##0.0\ _₽_-;_-* &quot;-&quot;??\ _₽_-;_-@_-"/>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_-* #,##0.0\ _₽_-;\-* #,##0.0\ _₽_-;_-* &quot;-&quot;?\ _₽_-;_-@_-"/>
    <numFmt numFmtId="190" formatCode="_-* #,##0.0_р_._-;\-* #,##0.0_р_._-;_-* &quot;-&quot;?_р_._-;_-@_-"/>
    <numFmt numFmtId="191" formatCode="0.000%"/>
  </numFmts>
  <fonts count="50">
    <font>
      <sz val="11"/>
      <color indexed="8"/>
      <name val="Calibri"/>
      <family val="2"/>
    </font>
    <font>
      <sz val="10"/>
      <name val="Arial"/>
      <family val="0"/>
    </font>
    <font>
      <sz val="12"/>
      <color indexed="8"/>
      <name val="Times New Roman"/>
      <family val="1"/>
    </font>
    <font>
      <u val="single"/>
      <sz val="11"/>
      <color indexed="12"/>
      <name val="Calibri"/>
      <family val="2"/>
    </font>
    <font>
      <b/>
      <sz val="12"/>
      <color indexed="8"/>
      <name val="Times New Roman"/>
      <family val="1"/>
    </font>
    <font>
      <sz val="12"/>
      <name val="Times New Roman"/>
      <family val="1"/>
    </font>
    <font>
      <sz val="14"/>
      <name val="Times New Roman"/>
      <family val="1"/>
    </font>
    <font>
      <sz val="14"/>
      <color indexed="8"/>
      <name val="Times New Roman"/>
      <family val="1"/>
    </font>
    <font>
      <sz val="12"/>
      <color indexed="10"/>
      <name val="Times New Roman"/>
      <family val="1"/>
    </font>
    <font>
      <sz val="10"/>
      <name val="Times New Roman"/>
      <family val="1"/>
    </font>
    <font>
      <u val="single"/>
      <sz val="12"/>
      <name val="Times New Roman"/>
      <family val="1"/>
    </font>
    <font>
      <b/>
      <sz val="12"/>
      <name val="Times New Roman"/>
      <family val="1"/>
    </font>
    <font>
      <sz val="11"/>
      <name val="Calibri"/>
      <family val="2"/>
    </font>
    <font>
      <b/>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Border="0" applyProtection="0">
      <alignment/>
    </xf>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43">
    <xf numFmtId="0" fontId="0" fillId="0" borderId="0" xfId="0" applyAlignment="1">
      <alignment/>
    </xf>
    <xf numFmtId="0" fontId="7" fillId="33" borderId="0" xfId="0" applyFont="1" applyFill="1"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0" xfId="0" applyFont="1" applyAlignment="1">
      <alignment/>
    </xf>
    <xf numFmtId="3" fontId="2" fillId="0" borderId="0" xfId="0" applyNumberFormat="1" applyFont="1" applyAlignment="1">
      <alignment/>
    </xf>
    <xf numFmtId="1" fontId="2" fillId="0" borderId="11" xfId="0" applyNumberFormat="1" applyFont="1" applyBorder="1" applyAlignment="1">
      <alignment horizontal="center" vertical="center" wrapText="1"/>
    </xf>
    <xf numFmtId="0" fontId="2" fillId="0" borderId="12" xfId="0" applyFont="1" applyBorder="1" applyAlignment="1">
      <alignment horizontal="center"/>
    </xf>
    <xf numFmtId="9" fontId="2" fillId="0" borderId="11"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1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xf>
    <xf numFmtId="3" fontId="2" fillId="0" borderId="10" xfId="0" applyNumberFormat="1" applyFont="1" applyBorder="1" applyAlignment="1">
      <alignment horizontal="center" vertical="center" wrapText="1"/>
    </xf>
    <xf numFmtId="0" fontId="2" fillId="0" borderId="0" xfId="0" applyFont="1" applyBorder="1" applyAlignment="1">
      <alignment horizontal="center"/>
    </xf>
    <xf numFmtId="3" fontId="2" fillId="0" borderId="0" xfId="0" applyNumberFormat="1" applyFont="1" applyBorder="1" applyAlignment="1">
      <alignment horizontal="center" vertical="center" wrapText="1"/>
    </xf>
    <xf numFmtId="0" fontId="4" fillId="0" borderId="0" xfId="0" applyFont="1" applyAlignment="1">
      <alignment horizontal="center"/>
    </xf>
    <xf numFmtId="3" fontId="2" fillId="33" borderId="11" xfId="0" applyNumberFormat="1"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0" borderId="0" xfId="0" applyFont="1" applyFill="1" applyAlignment="1">
      <alignment horizontal="center"/>
    </xf>
    <xf numFmtId="9" fontId="5" fillId="0" borderId="11" xfId="0" applyNumberFormat="1" applyFont="1" applyFill="1" applyBorder="1" applyAlignment="1">
      <alignment horizontal="center" vertical="center" wrapText="1"/>
    </xf>
    <xf numFmtId="172" fontId="2" fillId="0" borderId="11" xfId="0" applyNumberFormat="1" applyFont="1" applyBorder="1" applyAlignment="1">
      <alignment horizontal="center" vertical="center" wrapText="1"/>
    </xf>
    <xf numFmtId="0" fontId="13" fillId="0" borderId="0" xfId="0" applyFont="1" applyAlignment="1">
      <alignment horizontal="center"/>
    </xf>
    <xf numFmtId="4" fontId="2" fillId="0" borderId="11" xfId="0" applyNumberFormat="1" applyFont="1" applyBorder="1" applyAlignment="1">
      <alignment horizontal="center" vertical="center" wrapText="1"/>
    </xf>
    <xf numFmtId="0" fontId="13" fillId="0" borderId="0" xfId="0" applyFont="1" applyFill="1" applyAlignment="1">
      <alignment horizontal="center"/>
    </xf>
    <xf numFmtId="0" fontId="4" fillId="0" borderId="0" xfId="0" applyFont="1" applyFill="1" applyAlignment="1">
      <alignment horizontal="center"/>
    </xf>
    <xf numFmtId="17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2" fillId="0" borderId="0" xfId="0" applyNumberFormat="1" applyFont="1" applyAlignment="1">
      <alignment horizontal="center"/>
    </xf>
    <xf numFmtId="3" fontId="2" fillId="0" borderId="0" xfId="0" applyNumberFormat="1" applyFont="1" applyAlignment="1">
      <alignment horizontal="center"/>
    </xf>
    <xf numFmtId="0" fontId="2" fillId="0" borderId="12" xfId="0" applyFont="1" applyBorder="1" applyAlignment="1">
      <alignment horizontal="center" wrapText="1"/>
    </xf>
    <xf numFmtId="0" fontId="2" fillId="0" borderId="12" xfId="0" applyFont="1" applyBorder="1" applyAlignment="1">
      <alignment horizontal="center" vertical="center"/>
    </xf>
    <xf numFmtId="9" fontId="2" fillId="0" borderId="12" xfId="0" applyNumberFormat="1" applyFont="1" applyBorder="1" applyAlignment="1">
      <alignment horizontal="center" vertical="center"/>
    </xf>
    <xf numFmtId="0" fontId="2" fillId="0" borderId="12" xfId="0" applyNumberFormat="1" applyFont="1" applyBorder="1" applyAlignment="1">
      <alignment horizontal="center"/>
    </xf>
    <xf numFmtId="172" fontId="2" fillId="0" borderId="11"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188" fontId="2" fillId="0" borderId="10" xfId="0" applyNumberFormat="1" applyFont="1" applyFill="1" applyBorder="1" applyAlignment="1">
      <alignment horizontal="center" vertical="center" wrapText="1"/>
    </xf>
    <xf numFmtId="188" fontId="2" fillId="33"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172"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3" fontId="2" fillId="0" borderId="11" xfId="0" applyNumberFormat="1" applyFont="1" applyBorder="1" applyAlignment="1">
      <alignment horizontal="center" vertical="center" wrapText="1"/>
    </xf>
    <xf numFmtId="43" fontId="5" fillId="34" borderId="12" xfId="60" applyFont="1" applyFill="1" applyBorder="1" applyAlignment="1">
      <alignment horizontal="center" vertical="center" wrapText="1"/>
    </xf>
    <xf numFmtId="43" fontId="5" fillId="34" borderId="12" xfId="60" applyFont="1" applyFill="1" applyBorder="1" applyAlignment="1">
      <alignment horizontal="center" vertical="center"/>
    </xf>
    <xf numFmtId="43" fontId="5" fillId="34" borderId="12" xfId="60" applyFont="1" applyFill="1" applyBorder="1" applyAlignment="1">
      <alignment horizontal="right" vertical="center" wrapText="1"/>
    </xf>
    <xf numFmtId="43" fontId="5" fillId="34" borderId="12" xfId="60" applyFont="1" applyFill="1" applyBorder="1" applyAlignment="1">
      <alignment horizontal="right" vertical="center"/>
    </xf>
    <xf numFmtId="43" fontId="5" fillId="34" borderId="12" xfId="60" applyNumberFormat="1" applyFont="1" applyFill="1" applyBorder="1" applyAlignment="1">
      <alignment horizontal="center" vertical="center" wrapText="1"/>
    </xf>
    <xf numFmtId="43" fontId="2" fillId="34" borderId="12" xfId="0" applyNumberFormat="1" applyFont="1" applyFill="1" applyBorder="1" applyAlignment="1">
      <alignment/>
    </xf>
    <xf numFmtId="2" fontId="2" fillId="34" borderId="12" xfId="0" applyNumberFormat="1" applyFont="1" applyFill="1" applyBorder="1" applyAlignment="1">
      <alignment horizontal="center" vertical="center"/>
    </xf>
    <xf numFmtId="172" fontId="2" fillId="35" borderId="12" xfId="0" applyNumberFormat="1" applyFont="1" applyFill="1" applyBorder="1" applyAlignment="1">
      <alignment horizontal="center" vertical="center"/>
    </xf>
    <xf numFmtId="172" fontId="5" fillId="34" borderId="13" xfId="0" applyNumberFormat="1" applyFont="1" applyFill="1" applyBorder="1" applyAlignment="1">
      <alignment horizontal="center" vertical="center" wrapText="1"/>
    </xf>
    <xf numFmtId="181" fontId="5" fillId="34" borderId="12" xfId="60" applyNumberFormat="1" applyFont="1" applyFill="1" applyBorder="1" applyAlignment="1">
      <alignment horizontal="center" vertical="center" wrapText="1"/>
    </xf>
    <xf numFmtId="0" fontId="2" fillId="35" borderId="12" xfId="0" applyFont="1" applyFill="1" applyBorder="1" applyAlignment="1">
      <alignment wrapText="1"/>
    </xf>
    <xf numFmtId="0" fontId="2" fillId="35" borderId="12" xfId="0" applyFont="1" applyFill="1" applyBorder="1" applyAlignment="1">
      <alignment/>
    </xf>
    <xf numFmtId="190" fontId="4" fillId="36" borderId="12" xfId="0" applyNumberFormat="1" applyFont="1" applyFill="1" applyBorder="1" applyAlignment="1">
      <alignment wrapText="1"/>
    </xf>
    <xf numFmtId="0" fontId="4" fillId="36" borderId="12" xfId="0" applyFont="1" applyFill="1" applyBorder="1" applyAlignment="1">
      <alignment/>
    </xf>
    <xf numFmtId="0" fontId="4" fillId="36" borderId="12" xfId="0" applyFont="1" applyFill="1" applyBorder="1" applyAlignment="1">
      <alignment wrapText="1"/>
    </xf>
    <xf numFmtId="1" fontId="4" fillId="36" borderId="12" xfId="0" applyNumberFormat="1" applyFont="1" applyFill="1" applyBorder="1" applyAlignment="1">
      <alignment wrapText="1"/>
    </xf>
    <xf numFmtId="2" fontId="11" fillId="34" borderId="12" xfId="0" applyNumberFormat="1" applyFont="1" applyFill="1" applyBorder="1" applyAlignment="1">
      <alignment horizontal="center" vertical="center"/>
    </xf>
    <xf numFmtId="0" fontId="4" fillId="34" borderId="12" xfId="0" applyFont="1" applyFill="1" applyBorder="1" applyAlignment="1">
      <alignment wrapText="1"/>
    </xf>
    <xf numFmtId="0" fontId="4" fillId="34" borderId="12" xfId="0" applyFont="1" applyFill="1" applyBorder="1" applyAlignment="1">
      <alignment/>
    </xf>
    <xf numFmtId="0" fontId="2" fillId="34" borderId="12" xfId="0" applyFont="1" applyFill="1" applyBorder="1" applyAlignment="1">
      <alignment wrapText="1"/>
    </xf>
    <xf numFmtId="0" fontId="2" fillId="34" borderId="12" xfId="0" applyFont="1" applyFill="1" applyBorder="1" applyAlignment="1">
      <alignment/>
    </xf>
    <xf numFmtId="0" fontId="2" fillId="0" borderId="12" xfId="0" applyFont="1" applyFill="1" applyBorder="1" applyAlignment="1">
      <alignment wrapText="1"/>
    </xf>
    <xf numFmtId="0" fontId="2" fillId="0" borderId="12" xfId="0" applyFont="1" applyFill="1" applyBorder="1" applyAlignment="1">
      <alignment/>
    </xf>
    <xf numFmtId="43" fontId="49" fillId="34" borderId="12" xfId="60" applyFont="1" applyFill="1" applyBorder="1" applyAlignment="1">
      <alignment horizontal="center" vertical="center" wrapText="1"/>
    </xf>
    <xf numFmtId="1" fontId="2" fillId="0" borderId="12" xfId="0" applyNumberFormat="1" applyFont="1" applyFill="1" applyBorder="1" applyAlignment="1">
      <alignment wrapText="1"/>
    </xf>
    <xf numFmtId="171" fontId="4" fillId="34" borderId="12" xfId="0" applyNumberFormat="1" applyFont="1" applyFill="1" applyBorder="1" applyAlignment="1">
      <alignment wrapText="1"/>
    </xf>
    <xf numFmtId="0" fontId="4" fillId="0" borderId="12" xfId="0" applyFont="1" applyFill="1" applyBorder="1" applyAlignment="1">
      <alignment wrapText="1"/>
    </xf>
    <xf numFmtId="0" fontId="4" fillId="0" borderId="12" xfId="0" applyFont="1" applyFill="1" applyBorder="1" applyAlignment="1">
      <alignment/>
    </xf>
    <xf numFmtId="171" fontId="4" fillId="0" borderId="12" xfId="0" applyNumberFormat="1" applyFont="1" applyFill="1" applyBorder="1" applyAlignment="1">
      <alignment wrapText="1"/>
    </xf>
    <xf numFmtId="171" fontId="4" fillId="0" borderId="12" xfId="0" applyNumberFormat="1" applyFont="1" applyFill="1" applyBorder="1" applyAlignment="1">
      <alignment/>
    </xf>
    <xf numFmtId="171" fontId="4" fillId="37" borderId="12" xfId="0" applyNumberFormat="1" applyFont="1" applyFill="1" applyBorder="1" applyAlignment="1">
      <alignment wrapText="1"/>
    </xf>
    <xf numFmtId="0" fontId="4" fillId="37" borderId="12" xfId="0" applyFont="1" applyFill="1" applyBorder="1" applyAlignment="1">
      <alignment/>
    </xf>
    <xf numFmtId="0" fontId="4" fillId="37" borderId="12" xfId="0" applyFont="1" applyFill="1" applyBorder="1" applyAlignment="1">
      <alignment wrapText="1"/>
    </xf>
    <xf numFmtId="43" fontId="49" fillId="34" borderId="12" xfId="60" applyNumberFormat="1" applyFont="1" applyFill="1" applyBorder="1" applyAlignment="1">
      <alignment horizontal="center" vertical="center" wrapText="1"/>
    </xf>
    <xf numFmtId="173" fontId="4" fillId="37" borderId="12" xfId="0" applyNumberFormat="1" applyFont="1" applyFill="1" applyBorder="1" applyAlignment="1">
      <alignment wrapText="1"/>
    </xf>
    <xf numFmtId="173" fontId="4" fillId="0" borderId="12" xfId="0" applyNumberFormat="1" applyFont="1" applyFill="1" applyBorder="1" applyAlignment="1">
      <alignment wrapText="1"/>
    </xf>
    <xf numFmtId="49" fontId="5" fillId="34" borderId="12" xfId="0" applyNumberFormat="1" applyFont="1" applyFill="1" applyBorder="1" applyAlignment="1">
      <alignment horizontal="center" vertical="center"/>
    </xf>
    <xf numFmtId="2" fontId="11" fillId="34" borderId="12" xfId="0" applyNumberFormat="1" applyFont="1" applyFill="1" applyBorder="1" applyAlignment="1">
      <alignment vertical="center"/>
    </xf>
    <xf numFmtId="43" fontId="2" fillId="34" borderId="12" xfId="0" applyNumberFormat="1" applyFont="1" applyFill="1" applyBorder="1" applyAlignment="1">
      <alignment horizontal="right" vertical="center"/>
    </xf>
    <xf numFmtId="0" fontId="7" fillId="34" borderId="12" xfId="0" applyFont="1" applyFill="1" applyBorder="1" applyAlignment="1">
      <alignment/>
    </xf>
    <xf numFmtId="2" fontId="2" fillId="34" borderId="12" xfId="0" applyNumberFormat="1" applyFont="1" applyFill="1" applyBorder="1" applyAlignment="1">
      <alignment/>
    </xf>
    <xf numFmtId="0" fontId="2" fillId="35" borderId="14" xfId="0" applyFont="1" applyFill="1" applyBorder="1" applyAlignment="1">
      <alignment wrapText="1"/>
    </xf>
    <xf numFmtId="2" fontId="5" fillId="34" borderId="13" xfId="0" applyNumberFormat="1" applyFont="1" applyFill="1" applyBorder="1" applyAlignment="1">
      <alignment horizontal="center" vertical="center"/>
    </xf>
    <xf numFmtId="0" fontId="5" fillId="34" borderId="13" xfId="0" applyFont="1" applyFill="1" applyBorder="1" applyAlignment="1">
      <alignment horizontal="center" vertical="center" wrapText="1"/>
    </xf>
    <xf numFmtId="172" fontId="9" fillId="34" borderId="13" xfId="0" applyNumberFormat="1" applyFont="1" applyFill="1" applyBorder="1" applyAlignment="1">
      <alignment horizontal="center" vertical="center" wrapText="1"/>
    </xf>
    <xf numFmtId="0" fontId="10" fillId="34" borderId="13" xfId="42" applyFont="1" applyFill="1" applyBorder="1" applyAlignment="1" applyProtection="1">
      <alignment horizontal="center" vertical="center" wrapText="1"/>
      <protection/>
    </xf>
    <xf numFmtId="0" fontId="5" fillId="34" borderId="15" xfId="0" applyFont="1" applyFill="1" applyBorder="1" applyAlignment="1">
      <alignment/>
    </xf>
    <xf numFmtId="4" fontId="2" fillId="34"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43" fontId="2" fillId="33" borderId="11" xfId="0" applyNumberFormat="1" applyFont="1" applyFill="1" applyBorder="1" applyAlignment="1">
      <alignment horizontal="center" vertical="center" wrapText="1"/>
    </xf>
    <xf numFmtId="10" fontId="2" fillId="33" borderId="11" xfId="0" applyNumberFormat="1" applyFont="1" applyFill="1" applyBorder="1" applyAlignment="1">
      <alignment horizontal="center" vertical="center" wrapText="1"/>
    </xf>
    <xf numFmtId="43" fontId="5" fillId="34" borderId="12" xfId="60" applyFont="1" applyFill="1" applyBorder="1" applyAlignment="1">
      <alignment horizontal="center" vertical="center" wrapText="1"/>
    </xf>
    <xf numFmtId="0" fontId="7" fillId="34" borderId="14" xfId="0" applyFont="1" applyFill="1" applyBorder="1" applyAlignment="1">
      <alignment wrapText="1"/>
    </xf>
    <xf numFmtId="2" fontId="2" fillId="34" borderId="13" xfId="0" applyNumberFormat="1" applyFont="1" applyFill="1" applyBorder="1" applyAlignment="1">
      <alignment/>
    </xf>
    <xf numFmtId="2" fontId="2" fillId="34" borderId="13" xfId="0" applyNumberFormat="1" applyFont="1" applyFill="1" applyBorder="1" applyAlignment="1">
      <alignment horizontal="left"/>
    </xf>
    <xf numFmtId="2" fontId="2" fillId="34" borderId="13" xfId="0" applyNumberFormat="1" applyFont="1" applyFill="1" applyBorder="1" applyAlignment="1">
      <alignment/>
    </xf>
    <xf numFmtId="2" fontId="2" fillId="34" borderId="13" xfId="0" applyNumberFormat="1" applyFont="1" applyFill="1" applyBorder="1" applyAlignment="1">
      <alignment horizontal="center" vertical="center"/>
    </xf>
    <xf numFmtId="2" fontId="7" fillId="34" borderId="0" xfId="0" applyNumberFormat="1" applyFont="1" applyFill="1" applyBorder="1" applyAlignment="1">
      <alignment horizontal="center" vertical="center"/>
    </xf>
    <xf numFmtId="2" fontId="7" fillId="34" borderId="0" xfId="0" applyNumberFormat="1" applyFont="1" applyFill="1" applyBorder="1" applyAlignment="1">
      <alignment/>
    </xf>
    <xf numFmtId="43" fontId="5" fillId="34" borderId="12" xfId="60" applyFont="1" applyFill="1" applyBorder="1" applyAlignment="1">
      <alignment horizontal="center" vertical="center" wrapText="1"/>
    </xf>
    <xf numFmtId="0" fontId="5" fillId="34" borderId="12" xfId="60" applyNumberFormat="1" applyFont="1" applyFill="1" applyBorder="1" applyAlignment="1">
      <alignment horizontal="center" vertical="center" wrapText="1"/>
    </xf>
    <xf numFmtId="2" fontId="5" fillId="34" borderId="12" xfId="0" applyNumberFormat="1" applyFont="1" applyFill="1" applyBorder="1" applyAlignment="1">
      <alignment horizontal="center" vertical="center"/>
    </xf>
    <xf numFmtId="0" fontId="4" fillId="34" borderId="12" xfId="0" applyFont="1" applyFill="1" applyBorder="1" applyAlignment="1">
      <alignment horizontal="center" wrapText="1"/>
    </xf>
    <xf numFmtId="0" fontId="12" fillId="34" borderId="12" xfId="0" applyFont="1" applyFill="1" applyBorder="1" applyAlignment="1">
      <alignment/>
    </xf>
    <xf numFmtId="0" fontId="5" fillId="34" borderId="12" xfId="0" applyNumberFormat="1" applyFont="1" applyFill="1" applyBorder="1" applyAlignment="1">
      <alignment horizontal="center" vertical="center" wrapText="1"/>
    </xf>
    <xf numFmtId="2" fontId="11" fillId="34" borderId="12" xfId="0" applyNumberFormat="1" applyFont="1" applyFill="1" applyBorder="1" applyAlignment="1">
      <alignment horizontal="center" vertical="center"/>
    </xf>
    <xf numFmtId="2" fontId="6" fillId="34" borderId="0" xfId="0" applyNumberFormat="1" applyFont="1" applyFill="1" applyBorder="1" applyAlignment="1">
      <alignment horizontal="left" vertical="center" wrapText="1"/>
    </xf>
    <xf numFmtId="0" fontId="5" fillId="34" borderId="15" xfId="0" applyFont="1" applyFill="1" applyBorder="1" applyAlignment="1">
      <alignment horizontal="center" vertical="center" wrapText="1"/>
    </xf>
    <xf numFmtId="1" fontId="11" fillId="34" borderId="12"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1" fontId="12" fillId="34" borderId="12" xfId="0" applyNumberFormat="1" applyFont="1" applyFill="1" applyBorder="1" applyAlignment="1">
      <alignment/>
    </xf>
    <xf numFmtId="43" fontId="5" fillId="34" borderId="16" xfId="60" applyFont="1" applyFill="1" applyBorder="1" applyAlignment="1">
      <alignment horizontal="center" vertical="center" wrapText="1"/>
    </xf>
    <xf numFmtId="43" fontId="5" fillId="34" borderId="17" xfId="60" applyFont="1" applyFill="1" applyBorder="1" applyAlignment="1">
      <alignment horizontal="center" vertical="center" wrapText="1"/>
    </xf>
    <xf numFmtId="43" fontId="5" fillId="34" borderId="13" xfId="60" applyFont="1" applyFill="1" applyBorder="1" applyAlignment="1">
      <alignment horizontal="center" vertical="center" wrapText="1"/>
    </xf>
    <xf numFmtId="0" fontId="5" fillId="34" borderId="16" xfId="60" applyNumberFormat="1" applyFont="1" applyFill="1" applyBorder="1" applyAlignment="1">
      <alignment horizontal="center" vertical="center" wrapText="1"/>
    </xf>
    <xf numFmtId="0" fontId="5" fillId="34" borderId="17" xfId="60" applyNumberFormat="1" applyFont="1" applyFill="1" applyBorder="1" applyAlignment="1">
      <alignment horizontal="center" vertical="center" wrapText="1"/>
    </xf>
    <xf numFmtId="0" fontId="5" fillId="34" borderId="13" xfId="60" applyNumberFormat="1" applyFont="1" applyFill="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9" fontId="2" fillId="0" borderId="10"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6" fillId="33"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AR1757"/>
  <sheetViews>
    <sheetView view="pageBreakPreview" zoomScale="70" zoomScaleNormal="85" zoomScaleSheetLayoutView="70" workbookViewId="0" topLeftCell="A1">
      <pane xSplit="2" ySplit="2" topLeftCell="G3" activePane="bottomRight" state="frozen"/>
      <selection pane="topLeft" activeCell="A1" sqref="A1"/>
      <selection pane="topRight" activeCell="C1" sqref="C1"/>
      <selection pane="bottomLeft" activeCell="A3" sqref="A3"/>
      <selection pane="bottomRight" activeCell="G169" sqref="G169"/>
    </sheetView>
  </sheetViews>
  <sheetFormatPr defaultColWidth="8.421875" defaultRowHeight="15"/>
  <cols>
    <col min="1" max="1" width="8.57421875" style="64" customWidth="1"/>
    <col min="2" max="2" width="50.421875" style="64" customWidth="1"/>
    <col min="3" max="3" width="16.8515625" style="64" customWidth="1"/>
    <col min="4" max="4" width="21.7109375" style="64" customWidth="1"/>
    <col min="5" max="5" width="21.28125" style="60" customWidth="1"/>
    <col min="6" max="6" width="16.28125" style="60" customWidth="1"/>
    <col min="7" max="7" width="18.8515625" style="60" customWidth="1"/>
    <col min="8" max="8" width="19.140625" style="60" customWidth="1"/>
    <col min="9" max="9" width="16.7109375" style="60" customWidth="1"/>
    <col min="10" max="10" width="19.00390625" style="60" customWidth="1"/>
    <col min="11" max="11" width="56.28125" style="60" customWidth="1"/>
    <col min="12" max="12" width="64.28125" style="60" customWidth="1"/>
    <col min="13" max="13" width="74.421875" style="64" customWidth="1"/>
    <col min="14" max="14" width="31.421875" style="63" customWidth="1"/>
    <col min="15" max="15" width="13.140625" style="64" bestFit="1" customWidth="1"/>
    <col min="16" max="16384" width="8.421875" style="64" customWidth="1"/>
  </cols>
  <sheetData>
    <row r="1" spans="1:14" ht="123.75" customHeight="1">
      <c r="A1" s="99"/>
      <c r="B1" s="99"/>
      <c r="C1" s="120" t="s">
        <v>138</v>
      </c>
      <c r="D1" s="120"/>
      <c r="E1" s="120"/>
      <c r="F1" s="120"/>
      <c r="G1" s="120"/>
      <c r="H1" s="120"/>
      <c r="I1" s="99"/>
      <c r="J1" s="99"/>
      <c r="K1" s="99"/>
      <c r="L1" s="99"/>
      <c r="M1" s="99"/>
      <c r="N1" s="94"/>
    </row>
    <row r="2" spans="1:13" ht="103.5" customHeight="1">
      <c r="A2" s="95"/>
      <c r="B2" s="96" t="s">
        <v>0</v>
      </c>
      <c r="C2" s="96" t="s">
        <v>1</v>
      </c>
      <c r="D2" s="96" t="s">
        <v>249</v>
      </c>
      <c r="E2" s="97" t="s">
        <v>250</v>
      </c>
      <c r="F2" s="61" t="s">
        <v>2</v>
      </c>
      <c r="G2" s="97" t="s">
        <v>3</v>
      </c>
      <c r="H2" s="97" t="s">
        <v>4</v>
      </c>
      <c r="I2" s="61" t="s">
        <v>165</v>
      </c>
      <c r="J2" s="61" t="s">
        <v>175</v>
      </c>
      <c r="K2" s="61" t="s">
        <v>176</v>
      </c>
      <c r="L2" s="61" t="s">
        <v>177</v>
      </c>
      <c r="M2" s="98" t="s">
        <v>5</v>
      </c>
    </row>
    <row r="3" spans="1:14" s="66" customFormat="1" ht="30.75" customHeight="1">
      <c r="A3" s="118"/>
      <c r="B3" s="112" t="s">
        <v>6</v>
      </c>
      <c r="C3" s="53" t="s">
        <v>7</v>
      </c>
      <c r="D3" s="53">
        <f>D4+D5+D6</f>
        <v>767687.3999999999</v>
      </c>
      <c r="E3" s="62">
        <f>E4+E5+E6</f>
        <v>911292.3</v>
      </c>
      <c r="F3" s="62">
        <f>SUM(F4,F5,F6)</f>
        <v>911292.3</v>
      </c>
      <c r="G3" s="62">
        <f>G4+G5+G6</f>
        <v>890488.3000000002</v>
      </c>
      <c r="H3" s="62">
        <f>H4+H5+H6</f>
        <v>890488.3000000002</v>
      </c>
      <c r="I3" s="62">
        <f>G3/F3*100</f>
        <v>97.71708813955743</v>
      </c>
      <c r="J3" s="62">
        <f>F3-G3</f>
        <v>20803.999999999884</v>
      </c>
      <c r="K3" s="62"/>
      <c r="L3" s="62"/>
      <c r="M3" s="112">
        <f>G3/F3*100</f>
        <v>97.71708813955743</v>
      </c>
      <c r="N3" s="65"/>
    </row>
    <row r="4" spans="1:14" s="66" customFormat="1" ht="30.75" customHeight="1">
      <c r="A4" s="118"/>
      <c r="B4" s="112"/>
      <c r="C4" s="53" t="s">
        <v>8</v>
      </c>
      <c r="D4" s="53">
        <v>30061.2</v>
      </c>
      <c r="E4" s="62">
        <v>37109.7</v>
      </c>
      <c r="F4" s="53">
        <f>E4</f>
        <v>37109.7</v>
      </c>
      <c r="G4" s="53">
        <f>G9+G25+G38+G112+G133+G149+G162</f>
        <v>37109.7</v>
      </c>
      <c r="H4" s="53">
        <f>SUM(H9,H25,H38,H112,H133,H149,H162)</f>
        <v>37109.7</v>
      </c>
      <c r="I4" s="62">
        <f>G4/F4*100</f>
        <v>100</v>
      </c>
      <c r="J4" s="62"/>
      <c r="K4" s="53"/>
      <c r="L4" s="53"/>
      <c r="M4" s="112"/>
      <c r="N4" s="67"/>
    </row>
    <row r="5" spans="1:14" s="66" customFormat="1" ht="40.5" customHeight="1">
      <c r="A5" s="118"/>
      <c r="B5" s="112"/>
      <c r="C5" s="53" t="s">
        <v>9</v>
      </c>
      <c r="D5" s="53">
        <v>16557</v>
      </c>
      <c r="E5" s="62">
        <v>24652.8</v>
      </c>
      <c r="F5" s="53">
        <f>E5</f>
        <v>24652.8</v>
      </c>
      <c r="G5" s="53">
        <f>G10+G26+G39+G113+G134+G150+G163</f>
        <v>24652.8</v>
      </c>
      <c r="H5" s="53">
        <f>SUM(H10,H26,H39,H113,H134,H150,H163)</f>
        <v>24652.8</v>
      </c>
      <c r="I5" s="62">
        <f>G5/F5*100</f>
        <v>100</v>
      </c>
      <c r="J5" s="62"/>
      <c r="K5" s="53"/>
      <c r="L5" s="53"/>
      <c r="M5" s="112"/>
      <c r="N5" s="67"/>
    </row>
    <row r="6" spans="1:14" s="66" customFormat="1" ht="30.75" customHeight="1">
      <c r="A6" s="118"/>
      <c r="B6" s="112"/>
      <c r="C6" s="53" t="s">
        <v>10</v>
      </c>
      <c r="D6" s="53">
        <v>721069.2</v>
      </c>
      <c r="E6" s="62">
        <v>849529.8</v>
      </c>
      <c r="F6" s="53">
        <f>E6</f>
        <v>849529.8</v>
      </c>
      <c r="G6" s="53">
        <f>G11+G27+G40+G114+G135+G151+G164</f>
        <v>828725.8000000002</v>
      </c>
      <c r="H6" s="53">
        <f>H11+H27+H40+H114+H135+H151+H164</f>
        <v>828725.8000000002</v>
      </c>
      <c r="I6" s="62">
        <f>G6/F6*100</f>
        <v>97.55111592318482</v>
      </c>
      <c r="J6" s="62">
        <f>F6-G6</f>
        <v>20803.999999999884</v>
      </c>
      <c r="K6" s="53"/>
      <c r="L6" s="53"/>
      <c r="M6" s="112"/>
      <c r="N6" s="68"/>
    </row>
    <row r="7" spans="1:14" s="71" customFormat="1" ht="23.25" customHeight="1">
      <c r="A7" s="69"/>
      <c r="B7" s="53" t="s">
        <v>11</v>
      </c>
      <c r="C7" s="53"/>
      <c r="D7" s="53"/>
      <c r="E7" s="53"/>
      <c r="F7" s="53"/>
      <c r="G7" s="53"/>
      <c r="H7" s="53"/>
      <c r="I7" s="53"/>
      <c r="J7" s="53"/>
      <c r="K7" s="53"/>
      <c r="L7" s="53"/>
      <c r="M7" s="53"/>
      <c r="N7" s="70"/>
    </row>
    <row r="8" spans="1:14" s="71" customFormat="1" ht="30.75" customHeight="1">
      <c r="A8" s="121">
        <v>1</v>
      </c>
      <c r="B8" s="112" t="s">
        <v>12</v>
      </c>
      <c r="C8" s="53" t="s">
        <v>7</v>
      </c>
      <c r="D8" s="53">
        <f>SUM(D9,D10,D11)</f>
        <v>6146.3</v>
      </c>
      <c r="E8" s="53">
        <f>SUM(E9,E10,E11)</f>
        <v>5636.3</v>
      </c>
      <c r="F8" s="53">
        <f>SUM(E8)</f>
        <v>5636.3</v>
      </c>
      <c r="G8" s="53">
        <f>SUM(G9,G10,G11)</f>
        <v>5636.3</v>
      </c>
      <c r="H8" s="53">
        <f>SUM(H9,H10,H11)</f>
        <v>5636.3</v>
      </c>
      <c r="I8" s="53">
        <f>H8/G8*100</f>
        <v>100</v>
      </c>
      <c r="J8" s="53"/>
      <c r="K8" s="53"/>
      <c r="L8" s="53"/>
      <c r="M8" s="112"/>
      <c r="N8" s="70"/>
    </row>
    <row r="9" spans="1:14" s="71" customFormat="1" ht="30.75" customHeight="1">
      <c r="A9" s="121"/>
      <c r="B9" s="112"/>
      <c r="C9" s="53" t="s">
        <v>8</v>
      </c>
      <c r="D9" s="53"/>
      <c r="E9" s="53"/>
      <c r="F9" s="53">
        <v>0</v>
      </c>
      <c r="G9" s="53"/>
      <c r="H9" s="53"/>
      <c r="I9" s="53"/>
      <c r="J9" s="53"/>
      <c r="K9" s="53"/>
      <c r="L9" s="53"/>
      <c r="M9" s="112"/>
      <c r="N9" s="70"/>
    </row>
    <row r="10" spans="1:14" s="71" customFormat="1" ht="30.75" customHeight="1">
      <c r="A10" s="121"/>
      <c r="B10" s="112"/>
      <c r="C10" s="53" t="s">
        <v>9</v>
      </c>
      <c r="D10" s="53"/>
      <c r="E10" s="53">
        <v>0</v>
      </c>
      <c r="F10" s="53">
        <v>0</v>
      </c>
      <c r="G10" s="53"/>
      <c r="H10" s="53"/>
      <c r="I10" s="53"/>
      <c r="J10" s="53"/>
      <c r="K10" s="53"/>
      <c r="L10" s="53"/>
      <c r="M10" s="112"/>
      <c r="N10" s="70"/>
    </row>
    <row r="11" spans="1:14" s="71" customFormat="1" ht="30.75" customHeight="1">
      <c r="A11" s="121"/>
      <c r="B11" s="112"/>
      <c r="C11" s="53" t="s">
        <v>10</v>
      </c>
      <c r="D11" s="53">
        <f aca="true" t="shared" si="0" ref="D11:J11">D15+D19+D23</f>
        <v>6146.3</v>
      </c>
      <c r="E11" s="53">
        <f t="shared" si="0"/>
        <v>5636.3</v>
      </c>
      <c r="F11" s="53">
        <f t="shared" si="0"/>
        <v>5636.3</v>
      </c>
      <c r="G11" s="53">
        <f t="shared" si="0"/>
        <v>5636.3</v>
      </c>
      <c r="H11" s="53">
        <f t="shared" si="0"/>
        <v>5636.3</v>
      </c>
      <c r="I11" s="53">
        <f>H11/G11*100</f>
        <v>100</v>
      </c>
      <c r="J11" s="53">
        <f t="shared" si="0"/>
        <v>0</v>
      </c>
      <c r="K11" s="53"/>
      <c r="L11" s="53"/>
      <c r="M11" s="112"/>
      <c r="N11" s="70"/>
    </row>
    <row r="12" spans="1:14" s="71" customFormat="1" ht="30.75" customHeight="1">
      <c r="A12" s="114" t="s">
        <v>92</v>
      </c>
      <c r="B12" s="112" t="s">
        <v>93</v>
      </c>
      <c r="C12" s="53" t="s">
        <v>7</v>
      </c>
      <c r="D12" s="53">
        <f>D13+D14+D15</f>
        <v>6146.3</v>
      </c>
      <c r="E12" s="53">
        <f>E13+E14+E15</f>
        <v>4751.2</v>
      </c>
      <c r="F12" s="53">
        <f>F13+F14+F15</f>
        <v>4751.2</v>
      </c>
      <c r="G12" s="53">
        <f>G13+G14+G15</f>
        <v>4751.2</v>
      </c>
      <c r="H12" s="53">
        <f>G12</f>
        <v>4751.2</v>
      </c>
      <c r="I12" s="53">
        <f>H12/G12*100</f>
        <v>100</v>
      </c>
      <c r="J12" s="53"/>
      <c r="K12" s="124" t="s">
        <v>229</v>
      </c>
      <c r="L12" s="124" t="s">
        <v>178</v>
      </c>
      <c r="M12" s="112" t="s">
        <v>167</v>
      </c>
      <c r="N12" s="115"/>
    </row>
    <row r="13" spans="1:14" s="71" customFormat="1" ht="30.75" customHeight="1">
      <c r="A13" s="114"/>
      <c r="B13" s="112"/>
      <c r="C13" s="53" t="s">
        <v>8</v>
      </c>
      <c r="D13" s="53"/>
      <c r="E13" s="53">
        <f>F13</f>
        <v>0</v>
      </c>
      <c r="F13" s="53">
        <v>0</v>
      </c>
      <c r="G13" s="53"/>
      <c r="H13" s="53">
        <f>G13</f>
        <v>0</v>
      </c>
      <c r="I13" s="53"/>
      <c r="J13" s="53"/>
      <c r="K13" s="125"/>
      <c r="L13" s="125"/>
      <c r="M13" s="112"/>
      <c r="N13" s="115"/>
    </row>
    <row r="14" spans="1:14" s="71" customFormat="1" ht="30.75" customHeight="1">
      <c r="A14" s="114"/>
      <c r="B14" s="112"/>
      <c r="C14" s="53" t="s">
        <v>9</v>
      </c>
      <c r="D14" s="53"/>
      <c r="E14" s="53">
        <f>F14</f>
        <v>0</v>
      </c>
      <c r="F14" s="53">
        <v>0</v>
      </c>
      <c r="G14" s="53"/>
      <c r="H14" s="53">
        <f>G14</f>
        <v>0</v>
      </c>
      <c r="I14" s="53"/>
      <c r="J14" s="53"/>
      <c r="K14" s="125"/>
      <c r="L14" s="125"/>
      <c r="M14" s="112"/>
      <c r="N14" s="115"/>
    </row>
    <row r="15" spans="1:14" s="71" customFormat="1" ht="42.75" customHeight="1">
      <c r="A15" s="114"/>
      <c r="B15" s="112"/>
      <c r="C15" s="53" t="s">
        <v>10</v>
      </c>
      <c r="D15" s="53">
        <v>6146.3</v>
      </c>
      <c r="E15" s="53">
        <v>4751.2</v>
      </c>
      <c r="F15" s="53">
        <f>E15</f>
        <v>4751.2</v>
      </c>
      <c r="G15" s="53">
        <v>4751.2</v>
      </c>
      <c r="H15" s="53">
        <f>G15</f>
        <v>4751.2</v>
      </c>
      <c r="I15" s="53">
        <f>H15/G15*100</f>
        <v>100</v>
      </c>
      <c r="J15" s="53"/>
      <c r="K15" s="126"/>
      <c r="L15" s="126"/>
      <c r="M15" s="112"/>
      <c r="N15" s="115"/>
    </row>
    <row r="16" spans="1:14" s="73" customFormat="1" ht="30.75" customHeight="1">
      <c r="A16" s="114" t="s">
        <v>134</v>
      </c>
      <c r="B16" s="112" t="s">
        <v>133</v>
      </c>
      <c r="C16" s="53" t="s">
        <v>7</v>
      </c>
      <c r="D16" s="53">
        <f>D17+D18+D19</f>
        <v>0</v>
      </c>
      <c r="E16" s="53">
        <f>E17+E18+E19</f>
        <v>594</v>
      </c>
      <c r="F16" s="53">
        <f>F17+F18+F19</f>
        <v>594</v>
      </c>
      <c r="G16" s="53">
        <f>G17+G18+G19</f>
        <v>594</v>
      </c>
      <c r="H16" s="53">
        <f>H17+H18+H19</f>
        <v>594</v>
      </c>
      <c r="I16" s="53">
        <f>H16/G16*100</f>
        <v>100</v>
      </c>
      <c r="J16" s="53">
        <f>J17+J18+J19</f>
        <v>0</v>
      </c>
      <c r="K16" s="124" t="s">
        <v>180</v>
      </c>
      <c r="L16" s="124" t="s">
        <v>179</v>
      </c>
      <c r="M16" s="112" t="s">
        <v>137</v>
      </c>
      <c r="N16" s="72"/>
    </row>
    <row r="17" spans="1:14" s="73" customFormat="1" ht="30.75" customHeight="1">
      <c r="A17" s="114"/>
      <c r="B17" s="112"/>
      <c r="C17" s="53" t="s">
        <v>8</v>
      </c>
      <c r="D17" s="53"/>
      <c r="E17" s="53">
        <f>F17</f>
        <v>0</v>
      </c>
      <c r="F17" s="53">
        <v>0</v>
      </c>
      <c r="G17" s="53"/>
      <c r="H17" s="53"/>
      <c r="I17" s="53"/>
      <c r="J17" s="53"/>
      <c r="K17" s="125"/>
      <c r="L17" s="125"/>
      <c r="M17" s="112"/>
      <c r="N17" s="72"/>
    </row>
    <row r="18" spans="1:14" s="73" customFormat="1" ht="30.75" customHeight="1">
      <c r="A18" s="114"/>
      <c r="B18" s="112"/>
      <c r="C18" s="53" t="s">
        <v>9</v>
      </c>
      <c r="D18" s="53"/>
      <c r="E18" s="53">
        <f>F18</f>
        <v>0</v>
      </c>
      <c r="F18" s="53">
        <v>0</v>
      </c>
      <c r="G18" s="53"/>
      <c r="H18" s="53"/>
      <c r="I18" s="53"/>
      <c r="J18" s="53"/>
      <c r="K18" s="125"/>
      <c r="L18" s="125"/>
      <c r="M18" s="112"/>
      <c r="N18" s="72"/>
    </row>
    <row r="19" spans="1:14" s="73" customFormat="1" ht="30.75" customHeight="1">
      <c r="A19" s="114"/>
      <c r="B19" s="112"/>
      <c r="C19" s="53" t="s">
        <v>10</v>
      </c>
      <c r="D19" s="53">
        <v>0</v>
      </c>
      <c r="E19" s="53">
        <v>594</v>
      </c>
      <c r="F19" s="53">
        <v>594</v>
      </c>
      <c r="G19" s="53">
        <v>594</v>
      </c>
      <c r="H19" s="53">
        <v>594</v>
      </c>
      <c r="I19" s="53">
        <f>H19/G19*100</f>
        <v>100</v>
      </c>
      <c r="J19" s="53"/>
      <c r="K19" s="126"/>
      <c r="L19" s="126"/>
      <c r="M19" s="112"/>
      <c r="N19" s="72"/>
    </row>
    <row r="20" spans="1:14" s="73" customFormat="1" ht="30.75" customHeight="1">
      <c r="A20" s="114" t="s">
        <v>135</v>
      </c>
      <c r="B20" s="112" t="s">
        <v>136</v>
      </c>
      <c r="C20" s="53" t="s">
        <v>7</v>
      </c>
      <c r="D20" s="53">
        <f>D21+D22+D23</f>
        <v>0</v>
      </c>
      <c r="E20" s="53">
        <f>E21+E22+E23</f>
        <v>291.1</v>
      </c>
      <c r="F20" s="53">
        <f>F21+F22+F23</f>
        <v>291.1</v>
      </c>
      <c r="G20" s="53">
        <f>G21+G22+G23</f>
        <v>291.1</v>
      </c>
      <c r="H20" s="53">
        <f>H21+H22+H23</f>
        <v>291.1</v>
      </c>
      <c r="I20" s="53">
        <f>H20/G20*100</f>
        <v>100</v>
      </c>
      <c r="J20" s="53"/>
      <c r="K20" s="124" t="s">
        <v>180</v>
      </c>
      <c r="L20" s="127" t="s">
        <v>181</v>
      </c>
      <c r="M20" s="113" t="s">
        <v>137</v>
      </c>
      <c r="N20" s="72"/>
    </row>
    <row r="21" spans="1:14" s="73" customFormat="1" ht="30.75" customHeight="1">
      <c r="A21" s="114"/>
      <c r="B21" s="112"/>
      <c r="C21" s="53" t="s">
        <v>8</v>
      </c>
      <c r="D21" s="53"/>
      <c r="E21" s="53">
        <f>F21</f>
        <v>0</v>
      </c>
      <c r="F21" s="53">
        <v>0</v>
      </c>
      <c r="G21" s="53"/>
      <c r="H21" s="53"/>
      <c r="I21" s="53"/>
      <c r="J21" s="53"/>
      <c r="K21" s="125"/>
      <c r="L21" s="128"/>
      <c r="M21" s="113"/>
      <c r="N21" s="72"/>
    </row>
    <row r="22" spans="1:14" s="73" customFormat="1" ht="30.75" customHeight="1">
      <c r="A22" s="114"/>
      <c r="B22" s="112"/>
      <c r="C22" s="53" t="s">
        <v>9</v>
      </c>
      <c r="D22" s="53"/>
      <c r="E22" s="53">
        <f>F22</f>
        <v>0</v>
      </c>
      <c r="F22" s="53">
        <v>0</v>
      </c>
      <c r="G22" s="53"/>
      <c r="H22" s="53"/>
      <c r="I22" s="53"/>
      <c r="J22" s="53"/>
      <c r="K22" s="125"/>
      <c r="L22" s="128"/>
      <c r="M22" s="113"/>
      <c r="N22" s="72"/>
    </row>
    <row r="23" spans="1:14" s="73" customFormat="1" ht="173.25" customHeight="1">
      <c r="A23" s="114"/>
      <c r="B23" s="112"/>
      <c r="C23" s="53" t="s">
        <v>10</v>
      </c>
      <c r="D23" s="53">
        <v>0</v>
      </c>
      <c r="E23" s="53">
        <v>291.1</v>
      </c>
      <c r="F23" s="53">
        <f>E23</f>
        <v>291.1</v>
      </c>
      <c r="G23" s="53">
        <f>65.8+225.3</f>
        <v>291.1</v>
      </c>
      <c r="H23" s="53">
        <f>G23</f>
        <v>291.1</v>
      </c>
      <c r="I23" s="53">
        <f>H23/G23*100</f>
        <v>100</v>
      </c>
      <c r="J23" s="53"/>
      <c r="K23" s="126"/>
      <c r="L23" s="129"/>
      <c r="M23" s="113"/>
      <c r="N23" s="72"/>
    </row>
    <row r="24" spans="1:14" s="73" customFormat="1" ht="30.75" customHeight="1">
      <c r="A24" s="118" t="s">
        <v>16</v>
      </c>
      <c r="B24" s="112" t="s">
        <v>17</v>
      </c>
      <c r="C24" s="53" t="s">
        <v>7</v>
      </c>
      <c r="D24" s="53">
        <f>SUM(D25,D26,D27)</f>
        <v>15559</v>
      </c>
      <c r="E24" s="53">
        <f>SUM(E25,E26,E27)</f>
        <v>17749.5</v>
      </c>
      <c r="F24" s="53">
        <f>SUM(E24)</f>
        <v>17749.5</v>
      </c>
      <c r="G24" s="53">
        <f>G25+G26+G27</f>
        <v>17749.5</v>
      </c>
      <c r="H24" s="53">
        <f>H25+H26+H27</f>
        <v>17749.5</v>
      </c>
      <c r="I24" s="53">
        <f>H24/G24*100</f>
        <v>100</v>
      </c>
      <c r="J24" s="53">
        <f>J25+J26+J27</f>
        <v>0</v>
      </c>
      <c r="K24" s="53"/>
      <c r="L24" s="53"/>
      <c r="M24" s="112"/>
      <c r="N24" s="72"/>
    </row>
    <row r="25" spans="1:14" s="73" customFormat="1" ht="30.75" customHeight="1">
      <c r="A25" s="118"/>
      <c r="B25" s="112"/>
      <c r="C25" s="53" t="s">
        <v>8</v>
      </c>
      <c r="D25" s="53"/>
      <c r="E25" s="53">
        <f>SUM(E30)</f>
        <v>0</v>
      </c>
      <c r="F25" s="53">
        <f aca="true" t="shared" si="1" ref="F25:J26">F30+F34</f>
        <v>0</v>
      </c>
      <c r="G25" s="53">
        <f t="shared" si="1"/>
        <v>0</v>
      </c>
      <c r="H25" s="53">
        <f t="shared" si="1"/>
        <v>0</v>
      </c>
      <c r="I25" s="53"/>
      <c r="J25" s="53">
        <f t="shared" si="1"/>
        <v>0</v>
      </c>
      <c r="K25" s="53"/>
      <c r="L25" s="53"/>
      <c r="M25" s="112"/>
      <c r="N25" s="72"/>
    </row>
    <row r="26" spans="1:14" s="73" customFormat="1" ht="30.75" customHeight="1">
      <c r="A26" s="118"/>
      <c r="B26" s="112"/>
      <c r="C26" s="53" t="s">
        <v>9</v>
      </c>
      <c r="D26" s="53"/>
      <c r="E26" s="53">
        <f>SUM(E31)</f>
        <v>0</v>
      </c>
      <c r="F26" s="53">
        <f t="shared" si="1"/>
        <v>0</v>
      </c>
      <c r="G26" s="53">
        <f t="shared" si="1"/>
        <v>0</v>
      </c>
      <c r="H26" s="53">
        <f t="shared" si="1"/>
        <v>0</v>
      </c>
      <c r="I26" s="53"/>
      <c r="J26" s="53">
        <f t="shared" si="1"/>
        <v>0</v>
      </c>
      <c r="K26" s="53"/>
      <c r="L26" s="53"/>
      <c r="M26" s="112"/>
      <c r="N26" s="72"/>
    </row>
    <row r="27" spans="1:14" s="73" customFormat="1" ht="30.75" customHeight="1">
      <c r="A27" s="118"/>
      <c r="B27" s="112"/>
      <c r="C27" s="53" t="s">
        <v>10</v>
      </c>
      <c r="D27" s="53">
        <f>D32+D36</f>
        <v>15559</v>
      </c>
      <c r="E27" s="53">
        <f>E32+E36</f>
        <v>17749.5</v>
      </c>
      <c r="F27" s="53">
        <f>SUM(E27)</f>
        <v>17749.5</v>
      </c>
      <c r="G27" s="53">
        <f>G29+G33</f>
        <v>17749.5</v>
      </c>
      <c r="H27" s="53">
        <f>G27</f>
        <v>17749.5</v>
      </c>
      <c r="I27" s="53">
        <f>H27/G27*100</f>
        <v>100</v>
      </c>
      <c r="J27" s="53">
        <f>J32+J36</f>
        <v>0</v>
      </c>
      <c r="K27" s="53"/>
      <c r="L27" s="53"/>
      <c r="M27" s="112"/>
      <c r="N27" s="72"/>
    </row>
    <row r="28" spans="1:14" s="73" customFormat="1" ht="22.5" customHeight="1">
      <c r="A28" s="69"/>
      <c r="B28" s="112" t="s">
        <v>13</v>
      </c>
      <c r="C28" s="112"/>
      <c r="D28" s="112"/>
      <c r="E28" s="112"/>
      <c r="F28" s="112"/>
      <c r="G28" s="112"/>
      <c r="H28" s="112"/>
      <c r="I28" s="112"/>
      <c r="J28" s="112"/>
      <c r="K28" s="112"/>
      <c r="L28" s="112"/>
      <c r="M28" s="112"/>
      <c r="N28" s="72"/>
    </row>
    <row r="29" spans="1:14" s="73" customFormat="1" ht="30.75" customHeight="1">
      <c r="A29" s="114" t="s">
        <v>54</v>
      </c>
      <c r="B29" s="112" t="s">
        <v>94</v>
      </c>
      <c r="C29" s="53" t="s">
        <v>7</v>
      </c>
      <c r="D29" s="53">
        <f>D30+D31+D32</f>
        <v>11566.9</v>
      </c>
      <c r="E29" s="53">
        <f>E30+E31+E32</f>
        <v>11704</v>
      </c>
      <c r="F29" s="53">
        <f>F30+F31+F32</f>
        <v>11704</v>
      </c>
      <c r="G29" s="53">
        <f>G30+G31+G32</f>
        <v>11704</v>
      </c>
      <c r="H29" s="53">
        <f>H30+H31+H32</f>
        <v>11704</v>
      </c>
      <c r="I29" s="53">
        <f>H29/G29*100</f>
        <v>100</v>
      </c>
      <c r="J29" s="53">
        <f>J30+J31+J32</f>
        <v>0</v>
      </c>
      <c r="K29" s="127" t="s">
        <v>251</v>
      </c>
      <c r="L29" s="127" t="s">
        <v>182</v>
      </c>
      <c r="M29" s="113" t="s">
        <v>203</v>
      </c>
      <c r="N29" s="72"/>
    </row>
    <row r="30" spans="1:14" s="73" customFormat="1" ht="53.25" customHeight="1">
      <c r="A30" s="114"/>
      <c r="B30" s="112"/>
      <c r="C30" s="53" t="s">
        <v>8</v>
      </c>
      <c r="D30" s="53"/>
      <c r="E30" s="53">
        <f>F30</f>
        <v>0</v>
      </c>
      <c r="F30" s="53">
        <v>0</v>
      </c>
      <c r="G30" s="53"/>
      <c r="H30" s="53"/>
      <c r="I30" s="53"/>
      <c r="J30" s="53"/>
      <c r="K30" s="128"/>
      <c r="L30" s="128"/>
      <c r="M30" s="113"/>
      <c r="N30" s="72"/>
    </row>
    <row r="31" spans="1:14" s="73" customFormat="1" ht="30.75" customHeight="1">
      <c r="A31" s="114"/>
      <c r="B31" s="112"/>
      <c r="C31" s="53" t="s">
        <v>9</v>
      </c>
      <c r="D31" s="53"/>
      <c r="E31" s="53">
        <f>F31</f>
        <v>0</v>
      </c>
      <c r="F31" s="53">
        <v>0</v>
      </c>
      <c r="G31" s="53"/>
      <c r="H31" s="53"/>
      <c r="I31" s="53"/>
      <c r="J31" s="53"/>
      <c r="K31" s="128"/>
      <c r="L31" s="128"/>
      <c r="M31" s="113"/>
      <c r="N31" s="72"/>
    </row>
    <row r="32" spans="1:14" s="73" customFormat="1" ht="155.25" customHeight="1">
      <c r="A32" s="114"/>
      <c r="B32" s="112"/>
      <c r="C32" s="53" t="s">
        <v>10</v>
      </c>
      <c r="D32" s="53">
        <v>11566.9</v>
      </c>
      <c r="E32" s="53">
        <v>11704</v>
      </c>
      <c r="F32" s="54">
        <f>E32</f>
        <v>11704</v>
      </c>
      <c r="G32" s="54">
        <v>11704</v>
      </c>
      <c r="H32" s="54">
        <f>G32</f>
        <v>11704</v>
      </c>
      <c r="I32" s="53">
        <f>H32/G32*100</f>
        <v>100</v>
      </c>
      <c r="J32" s="54"/>
      <c r="K32" s="129"/>
      <c r="L32" s="129"/>
      <c r="M32" s="113"/>
      <c r="N32" s="72"/>
    </row>
    <row r="33" spans="1:14" s="73" customFormat="1" ht="30.75" customHeight="1">
      <c r="A33" s="114" t="s">
        <v>95</v>
      </c>
      <c r="B33" s="112" t="s">
        <v>81</v>
      </c>
      <c r="C33" s="53" t="s">
        <v>7</v>
      </c>
      <c r="D33" s="55">
        <f>D36</f>
        <v>3992.1</v>
      </c>
      <c r="E33" s="55">
        <f>E36</f>
        <v>6045.5</v>
      </c>
      <c r="F33" s="55">
        <f>F34+F35+F36</f>
        <v>6045.5</v>
      </c>
      <c r="G33" s="55">
        <f>G34+G35+G36</f>
        <v>6045.5</v>
      </c>
      <c r="H33" s="55">
        <f>H34+H35+H36</f>
        <v>6045.5</v>
      </c>
      <c r="I33" s="55">
        <f>H33/G33*100</f>
        <v>100</v>
      </c>
      <c r="J33" s="55">
        <f>J34+J35+J36</f>
        <v>0</v>
      </c>
      <c r="K33" s="124" t="s">
        <v>184</v>
      </c>
      <c r="L33" s="124" t="s">
        <v>183</v>
      </c>
      <c r="M33" s="112" t="s">
        <v>169</v>
      </c>
      <c r="N33" s="72"/>
    </row>
    <row r="34" spans="1:14" s="73" customFormat="1" ht="30.75" customHeight="1">
      <c r="A34" s="114"/>
      <c r="B34" s="112"/>
      <c r="C34" s="53" t="s">
        <v>8</v>
      </c>
      <c r="D34" s="53"/>
      <c r="E34" s="55">
        <f>F34</f>
        <v>0</v>
      </c>
      <c r="F34" s="55">
        <v>0</v>
      </c>
      <c r="G34" s="55"/>
      <c r="H34" s="55"/>
      <c r="I34" s="55"/>
      <c r="J34" s="55"/>
      <c r="K34" s="125"/>
      <c r="L34" s="125"/>
      <c r="M34" s="112"/>
      <c r="N34" s="72"/>
    </row>
    <row r="35" spans="1:14" s="73" customFormat="1" ht="30.75" customHeight="1">
      <c r="A35" s="114"/>
      <c r="B35" s="112"/>
      <c r="C35" s="53" t="s">
        <v>9</v>
      </c>
      <c r="D35" s="53"/>
      <c r="E35" s="55">
        <f>F35</f>
        <v>0</v>
      </c>
      <c r="F35" s="55">
        <v>0</v>
      </c>
      <c r="G35" s="55"/>
      <c r="H35" s="55"/>
      <c r="I35" s="55"/>
      <c r="J35" s="55"/>
      <c r="K35" s="125"/>
      <c r="L35" s="125"/>
      <c r="M35" s="112"/>
      <c r="N35" s="72"/>
    </row>
    <row r="36" spans="1:14" s="73" customFormat="1" ht="30.75" customHeight="1">
      <c r="A36" s="114"/>
      <c r="B36" s="112"/>
      <c r="C36" s="53" t="s">
        <v>10</v>
      </c>
      <c r="D36" s="53">
        <v>3992.1</v>
      </c>
      <c r="E36" s="55">
        <v>6045.5</v>
      </c>
      <c r="F36" s="56">
        <f>E36</f>
        <v>6045.5</v>
      </c>
      <c r="G36" s="56">
        <v>6045.5</v>
      </c>
      <c r="H36" s="56">
        <f>G36</f>
        <v>6045.5</v>
      </c>
      <c r="I36" s="55">
        <f>H36/G36*100</f>
        <v>100</v>
      </c>
      <c r="J36" s="56"/>
      <c r="K36" s="126"/>
      <c r="L36" s="126"/>
      <c r="M36" s="112"/>
      <c r="N36" s="72"/>
    </row>
    <row r="37" spans="1:14" s="71" customFormat="1" ht="30.75" customHeight="1">
      <c r="A37" s="118" t="s">
        <v>19</v>
      </c>
      <c r="B37" s="112" t="s">
        <v>20</v>
      </c>
      <c r="C37" s="53" t="s">
        <v>7</v>
      </c>
      <c r="D37" s="53">
        <f>D38+D39+D40</f>
        <v>631128.3</v>
      </c>
      <c r="E37" s="53">
        <f>E38+E39+E40</f>
        <v>751731.5</v>
      </c>
      <c r="F37" s="53">
        <f>SUM(E37)</f>
        <v>751731.5</v>
      </c>
      <c r="G37" s="53">
        <f>G38+G39+G40</f>
        <v>732044.9</v>
      </c>
      <c r="H37" s="53">
        <f>H38+H39+H40</f>
        <v>732044.9</v>
      </c>
      <c r="I37" s="53">
        <f>H37/F37*100</f>
        <v>97.38116601472734</v>
      </c>
      <c r="J37" s="53"/>
      <c r="K37" s="53"/>
      <c r="L37" s="53"/>
      <c r="M37" s="112"/>
      <c r="N37" s="70"/>
    </row>
    <row r="38" spans="1:14" s="71" customFormat="1" ht="30.75" customHeight="1">
      <c r="A38" s="116"/>
      <c r="B38" s="112"/>
      <c r="C38" s="53" t="s">
        <v>8</v>
      </c>
      <c r="D38" s="53">
        <f>D43+D52+D61+D70+D95+D99+D103+D107</f>
        <v>30061.2</v>
      </c>
      <c r="E38" s="53">
        <f>E43+E52+E61+E70+E95+E99+E103+E107</f>
        <v>37109.7</v>
      </c>
      <c r="F38" s="53">
        <f>F107</f>
        <v>37109.7</v>
      </c>
      <c r="G38" s="53">
        <f>G43+G52+G61+G70+G95+G99+G103+G107</f>
        <v>37109.7</v>
      </c>
      <c r="H38" s="53">
        <f>H43+H52+H61+H70+H95+H99+H103+H107</f>
        <v>37109.7</v>
      </c>
      <c r="I38" s="53">
        <f>H38/F38*100</f>
        <v>100</v>
      </c>
      <c r="J38" s="53">
        <f>J107</f>
        <v>0</v>
      </c>
      <c r="K38" s="53"/>
      <c r="L38" s="53"/>
      <c r="M38" s="112"/>
      <c r="N38" s="70"/>
    </row>
    <row r="39" spans="1:14" s="71" customFormat="1" ht="30.75" customHeight="1">
      <c r="A39" s="116"/>
      <c r="B39" s="112"/>
      <c r="C39" s="53" t="s">
        <v>9</v>
      </c>
      <c r="D39" s="53">
        <f>D44+D53+D62+D71+D96+D100+D104+D108+D110</f>
        <v>8478.8</v>
      </c>
      <c r="E39" s="53">
        <f>E44+E53+E62+E71+E96+E100+E104+E108+E110</f>
        <v>12171.3</v>
      </c>
      <c r="F39" s="53">
        <f>SUM(E39)</f>
        <v>12171.3</v>
      </c>
      <c r="G39" s="53">
        <f>G44+G53+G62+G71+G76+G96+G100+G104+G108+G110</f>
        <v>12171.3</v>
      </c>
      <c r="H39" s="53">
        <f>H44+H53+H62+H71+H76+H96+H100+H104+H108+H110</f>
        <v>12171.3</v>
      </c>
      <c r="I39" s="53">
        <f>H39/F39*100</f>
        <v>100</v>
      </c>
      <c r="J39" s="53">
        <f>J108</f>
        <v>0</v>
      </c>
      <c r="K39" s="53"/>
      <c r="L39" s="53"/>
      <c r="M39" s="112"/>
      <c r="N39" s="70"/>
    </row>
    <row r="40" spans="1:14" s="71" customFormat="1" ht="30.75" customHeight="1">
      <c r="A40" s="116"/>
      <c r="B40" s="112"/>
      <c r="C40" s="53" t="s">
        <v>10</v>
      </c>
      <c r="D40" s="53">
        <v>592588.3</v>
      </c>
      <c r="E40" s="53">
        <v>702450.5</v>
      </c>
      <c r="F40" s="53">
        <f>SUM(E40)</f>
        <v>702450.5</v>
      </c>
      <c r="G40" s="53">
        <f>G45+G54+G63+G72+G97+G101+G105+G109</f>
        <v>682763.9</v>
      </c>
      <c r="H40" s="53">
        <f>H45+H54+H63+H72+H97+H101+H105+H109</f>
        <v>682763.9</v>
      </c>
      <c r="I40" s="53">
        <f>H40/F40*100</f>
        <v>97.19743953488538</v>
      </c>
      <c r="J40" s="53"/>
      <c r="K40" s="53"/>
      <c r="L40" s="53"/>
      <c r="M40" s="112"/>
      <c r="N40" s="70"/>
    </row>
    <row r="41" spans="1:14" s="73" customFormat="1" ht="22.5" customHeight="1">
      <c r="A41" s="69"/>
      <c r="B41" s="112" t="s">
        <v>120</v>
      </c>
      <c r="C41" s="112"/>
      <c r="D41" s="112"/>
      <c r="E41" s="112"/>
      <c r="F41" s="112"/>
      <c r="G41" s="112"/>
      <c r="H41" s="112"/>
      <c r="I41" s="112"/>
      <c r="J41" s="112"/>
      <c r="K41" s="112"/>
      <c r="L41" s="112"/>
      <c r="M41" s="112"/>
      <c r="N41" s="72"/>
    </row>
    <row r="42" spans="1:14" s="73" customFormat="1" ht="30.75" customHeight="1">
      <c r="A42" s="114" t="s">
        <v>56</v>
      </c>
      <c r="B42" s="112" t="s">
        <v>21</v>
      </c>
      <c r="C42" s="53" t="s">
        <v>7</v>
      </c>
      <c r="D42" s="53">
        <f>D43+D44+D50</f>
        <v>52228.8</v>
      </c>
      <c r="E42" s="53">
        <f>E43+E44+E45</f>
        <v>54706.3</v>
      </c>
      <c r="F42" s="53">
        <f>F43+F44+F45</f>
        <v>54706.3</v>
      </c>
      <c r="G42" s="53">
        <f>G43+G44+G45</f>
        <v>54706.3</v>
      </c>
      <c r="H42" s="53">
        <f>H43+H44+H45</f>
        <v>54706.3</v>
      </c>
      <c r="I42" s="53">
        <f>G42/F42*100</f>
        <v>100</v>
      </c>
      <c r="J42" s="53"/>
      <c r="K42" s="124"/>
      <c r="L42" s="124"/>
      <c r="M42" s="112"/>
      <c r="N42" s="72"/>
    </row>
    <row r="43" spans="1:14" s="73" customFormat="1" ht="30.75" customHeight="1">
      <c r="A43" s="114"/>
      <c r="B43" s="112"/>
      <c r="C43" s="53" t="s">
        <v>8</v>
      </c>
      <c r="D43" s="53"/>
      <c r="E43" s="53">
        <v>0</v>
      </c>
      <c r="F43" s="53">
        <v>0</v>
      </c>
      <c r="G43" s="53"/>
      <c r="H43" s="53"/>
      <c r="I43" s="53"/>
      <c r="J43" s="53"/>
      <c r="K43" s="125"/>
      <c r="L43" s="125"/>
      <c r="M43" s="112"/>
      <c r="N43" s="72"/>
    </row>
    <row r="44" spans="1:14" s="73" customFormat="1" ht="30.75" customHeight="1">
      <c r="A44" s="114"/>
      <c r="B44" s="112"/>
      <c r="C44" s="53" t="s">
        <v>9</v>
      </c>
      <c r="D44" s="53"/>
      <c r="E44" s="53">
        <v>0</v>
      </c>
      <c r="F44" s="53">
        <v>0</v>
      </c>
      <c r="G44" s="53"/>
      <c r="H44" s="53"/>
      <c r="I44" s="53"/>
      <c r="J44" s="53"/>
      <c r="K44" s="125"/>
      <c r="L44" s="125"/>
      <c r="M44" s="112"/>
      <c r="N44" s="72"/>
    </row>
    <row r="45" spans="1:14" s="73" customFormat="1" ht="30.75" customHeight="1">
      <c r="A45" s="114"/>
      <c r="B45" s="112"/>
      <c r="C45" s="53" t="s">
        <v>10</v>
      </c>
      <c r="D45" s="53">
        <f>D47</f>
        <v>52228.8</v>
      </c>
      <c r="E45" s="53">
        <f>E47</f>
        <v>54706.3</v>
      </c>
      <c r="F45" s="53">
        <f>E45</f>
        <v>54706.3</v>
      </c>
      <c r="G45" s="53">
        <f>G50</f>
        <v>54706.3</v>
      </c>
      <c r="H45" s="53">
        <f>G45</f>
        <v>54706.3</v>
      </c>
      <c r="I45" s="53">
        <f>G45/F45*100</f>
        <v>100</v>
      </c>
      <c r="J45" s="53"/>
      <c r="K45" s="126"/>
      <c r="L45" s="126"/>
      <c r="M45" s="112"/>
      <c r="N45" s="72"/>
    </row>
    <row r="46" spans="1:14" s="73" customFormat="1" ht="16.5" customHeight="1">
      <c r="A46" s="69"/>
      <c r="B46" s="53" t="s">
        <v>22</v>
      </c>
      <c r="C46" s="53"/>
      <c r="D46" s="53"/>
      <c r="E46" s="53"/>
      <c r="F46" s="53"/>
      <c r="G46" s="53"/>
      <c r="H46" s="53"/>
      <c r="I46" s="53"/>
      <c r="J46" s="53"/>
      <c r="K46" s="53"/>
      <c r="L46" s="53"/>
      <c r="M46" s="53"/>
      <c r="N46" s="72"/>
    </row>
    <row r="47" spans="1:14" s="75" customFormat="1" ht="30.75" customHeight="1">
      <c r="A47" s="114" t="s">
        <v>96</v>
      </c>
      <c r="B47" s="112" t="s">
        <v>23</v>
      </c>
      <c r="C47" s="53" t="s">
        <v>7</v>
      </c>
      <c r="D47" s="53">
        <f>D48+D49+D50</f>
        <v>52228.8</v>
      </c>
      <c r="E47" s="53">
        <f>E48+E49+E50</f>
        <v>54706.3</v>
      </c>
      <c r="F47" s="53">
        <f>E47</f>
        <v>54706.3</v>
      </c>
      <c r="G47" s="53">
        <f>G48+G49+G50</f>
        <v>54706.3</v>
      </c>
      <c r="H47" s="53">
        <f aca="true" t="shared" si="2" ref="H47:H54">G47</f>
        <v>54706.3</v>
      </c>
      <c r="I47" s="53">
        <f>G47/F47*100</f>
        <v>100</v>
      </c>
      <c r="J47" s="53">
        <f>J50</f>
        <v>0</v>
      </c>
      <c r="K47" s="124" t="s">
        <v>186</v>
      </c>
      <c r="L47" s="124" t="s">
        <v>185</v>
      </c>
      <c r="M47" s="112" t="s">
        <v>168</v>
      </c>
      <c r="N47" s="74"/>
    </row>
    <row r="48" spans="1:14" s="75" customFormat="1" ht="30.75" customHeight="1">
      <c r="A48" s="114"/>
      <c r="B48" s="112"/>
      <c r="C48" s="53" t="s">
        <v>8</v>
      </c>
      <c r="D48" s="53"/>
      <c r="E48" s="53">
        <v>0</v>
      </c>
      <c r="F48" s="53">
        <v>0</v>
      </c>
      <c r="G48" s="53"/>
      <c r="H48" s="53">
        <f t="shared" si="2"/>
        <v>0</v>
      </c>
      <c r="I48" s="53"/>
      <c r="J48" s="53"/>
      <c r="K48" s="125"/>
      <c r="L48" s="125"/>
      <c r="M48" s="112"/>
      <c r="N48" s="74"/>
    </row>
    <row r="49" spans="1:14" s="75" customFormat="1" ht="30.75" customHeight="1">
      <c r="A49" s="114"/>
      <c r="B49" s="112"/>
      <c r="C49" s="53" t="s">
        <v>9</v>
      </c>
      <c r="D49" s="53"/>
      <c r="E49" s="53">
        <v>0</v>
      </c>
      <c r="F49" s="53">
        <v>0</v>
      </c>
      <c r="G49" s="53"/>
      <c r="H49" s="53">
        <f t="shared" si="2"/>
        <v>0</v>
      </c>
      <c r="I49" s="53"/>
      <c r="J49" s="53"/>
      <c r="K49" s="125"/>
      <c r="L49" s="125"/>
      <c r="M49" s="112"/>
      <c r="N49" s="74"/>
    </row>
    <row r="50" spans="1:14" s="75" customFormat="1" ht="35.25" customHeight="1">
      <c r="A50" s="114"/>
      <c r="B50" s="112"/>
      <c r="C50" s="53" t="s">
        <v>10</v>
      </c>
      <c r="D50" s="53">
        <v>52228.8</v>
      </c>
      <c r="E50" s="53">
        <v>54706.3</v>
      </c>
      <c r="F50" s="53">
        <f>E50</f>
        <v>54706.3</v>
      </c>
      <c r="G50" s="53">
        <v>54706.3</v>
      </c>
      <c r="H50" s="53">
        <f t="shared" si="2"/>
        <v>54706.3</v>
      </c>
      <c r="I50" s="53">
        <f>G50/F50*100</f>
        <v>100</v>
      </c>
      <c r="J50" s="53">
        <v>0</v>
      </c>
      <c r="K50" s="126"/>
      <c r="L50" s="126"/>
      <c r="M50" s="112"/>
      <c r="N50" s="74"/>
    </row>
    <row r="51" spans="1:14" s="73" customFormat="1" ht="30.75" customHeight="1">
      <c r="A51" s="114" t="s">
        <v>97</v>
      </c>
      <c r="B51" s="112" t="s">
        <v>24</v>
      </c>
      <c r="C51" s="53" t="s">
        <v>7</v>
      </c>
      <c r="D51" s="53">
        <f>D52+D53+D54</f>
        <v>69833</v>
      </c>
      <c r="E51" s="53">
        <f>E52+E53+E54</f>
        <v>69354.4</v>
      </c>
      <c r="F51" s="53">
        <f>F52+F53+F54</f>
        <v>69354.4</v>
      </c>
      <c r="G51" s="53">
        <f>G52+G53+G54</f>
        <v>67257.9</v>
      </c>
      <c r="H51" s="53">
        <f t="shared" si="2"/>
        <v>67257.9</v>
      </c>
      <c r="I51" s="53">
        <f>G51/F51*100</f>
        <v>96.97712041341285</v>
      </c>
      <c r="J51" s="53"/>
      <c r="K51" s="53"/>
      <c r="L51" s="53"/>
      <c r="M51" s="53"/>
      <c r="N51" s="72"/>
    </row>
    <row r="52" spans="1:14" s="73" customFormat="1" ht="30.75" customHeight="1">
      <c r="A52" s="116"/>
      <c r="B52" s="112"/>
      <c r="C52" s="53" t="s">
        <v>8</v>
      </c>
      <c r="D52" s="53"/>
      <c r="E52" s="53">
        <f>E57</f>
        <v>0</v>
      </c>
      <c r="F52" s="53">
        <v>0</v>
      </c>
      <c r="G52" s="53"/>
      <c r="H52" s="53">
        <f t="shared" si="2"/>
        <v>0</v>
      </c>
      <c r="I52" s="53"/>
      <c r="J52" s="53"/>
      <c r="K52" s="53"/>
      <c r="L52" s="53"/>
      <c r="M52" s="53"/>
      <c r="N52" s="72"/>
    </row>
    <row r="53" spans="1:14" s="73" customFormat="1" ht="30.75" customHeight="1">
      <c r="A53" s="116"/>
      <c r="B53" s="112"/>
      <c r="C53" s="53" t="s">
        <v>9</v>
      </c>
      <c r="D53" s="53"/>
      <c r="E53" s="53">
        <f>E58</f>
        <v>0</v>
      </c>
      <c r="F53" s="53">
        <v>0</v>
      </c>
      <c r="G53" s="53"/>
      <c r="H53" s="53">
        <f t="shared" si="2"/>
        <v>0</v>
      </c>
      <c r="I53" s="53"/>
      <c r="J53" s="53"/>
      <c r="K53" s="53"/>
      <c r="L53" s="53"/>
      <c r="M53" s="53"/>
      <c r="N53" s="72"/>
    </row>
    <row r="54" spans="1:14" s="73" customFormat="1" ht="30.75" customHeight="1">
      <c r="A54" s="116"/>
      <c r="B54" s="112"/>
      <c r="C54" s="53" t="s">
        <v>10</v>
      </c>
      <c r="D54" s="53">
        <f>D59</f>
        <v>69833</v>
      </c>
      <c r="E54" s="53">
        <f>E59</f>
        <v>69354.4</v>
      </c>
      <c r="F54" s="53">
        <f>E54</f>
        <v>69354.4</v>
      </c>
      <c r="G54" s="53">
        <f>G59</f>
        <v>67257.9</v>
      </c>
      <c r="H54" s="53">
        <f t="shared" si="2"/>
        <v>67257.9</v>
      </c>
      <c r="I54" s="53">
        <f>G54/F54*100</f>
        <v>96.97712041341285</v>
      </c>
      <c r="J54" s="53"/>
      <c r="K54" s="53"/>
      <c r="L54" s="53"/>
      <c r="M54" s="53"/>
      <c r="N54" s="72"/>
    </row>
    <row r="55" spans="1:14" s="73" customFormat="1" ht="19.5" customHeight="1">
      <c r="A55" s="69"/>
      <c r="B55" s="53" t="s">
        <v>22</v>
      </c>
      <c r="C55" s="53"/>
      <c r="D55" s="53"/>
      <c r="E55" s="53"/>
      <c r="F55" s="53"/>
      <c r="G55" s="53"/>
      <c r="H55" s="53"/>
      <c r="I55" s="53"/>
      <c r="J55" s="53"/>
      <c r="K55" s="53"/>
      <c r="L55" s="53"/>
      <c r="M55" s="53"/>
      <c r="N55" s="72"/>
    </row>
    <row r="56" spans="1:14" s="73" customFormat="1" ht="30.75" customHeight="1">
      <c r="A56" s="114" t="s">
        <v>98</v>
      </c>
      <c r="B56" s="112" t="s">
        <v>25</v>
      </c>
      <c r="C56" s="53" t="s">
        <v>7</v>
      </c>
      <c r="D56" s="53">
        <f>D57+D58+D59</f>
        <v>69833</v>
      </c>
      <c r="E56" s="53">
        <f>E57+E58+E59</f>
        <v>69354.4</v>
      </c>
      <c r="F56" s="53">
        <f>F57+G58+F59</f>
        <v>69354.4</v>
      </c>
      <c r="G56" s="53">
        <f>G57+G58+G59</f>
        <v>67257.9</v>
      </c>
      <c r="H56" s="53">
        <f>G56</f>
        <v>67257.9</v>
      </c>
      <c r="I56" s="53">
        <f>G56/F56*100</f>
        <v>96.97712041341285</v>
      </c>
      <c r="J56" s="53">
        <f>J59</f>
        <v>2096.5</v>
      </c>
      <c r="K56" s="127" t="s">
        <v>188</v>
      </c>
      <c r="L56" s="127" t="s">
        <v>187</v>
      </c>
      <c r="M56" s="113" t="s">
        <v>205</v>
      </c>
      <c r="N56" s="72"/>
    </row>
    <row r="57" spans="1:14" s="73" customFormat="1" ht="30.75" customHeight="1">
      <c r="A57" s="114"/>
      <c r="B57" s="112"/>
      <c r="C57" s="53" t="s">
        <v>8</v>
      </c>
      <c r="D57" s="53"/>
      <c r="E57" s="53">
        <v>0</v>
      </c>
      <c r="F57" s="53">
        <v>0</v>
      </c>
      <c r="G57" s="53"/>
      <c r="H57" s="53">
        <f>G57</f>
        <v>0</v>
      </c>
      <c r="I57" s="53"/>
      <c r="J57" s="53"/>
      <c r="K57" s="128"/>
      <c r="L57" s="128"/>
      <c r="M57" s="113"/>
      <c r="N57" s="72"/>
    </row>
    <row r="58" spans="1:14" s="73" customFormat="1" ht="30.75" customHeight="1">
      <c r="A58" s="114"/>
      <c r="B58" s="112"/>
      <c r="C58" s="53" t="s">
        <v>9</v>
      </c>
      <c r="D58" s="53"/>
      <c r="E58" s="53">
        <v>0</v>
      </c>
      <c r="F58" s="53">
        <v>0</v>
      </c>
      <c r="G58" s="53"/>
      <c r="H58" s="53">
        <f>G58</f>
        <v>0</v>
      </c>
      <c r="I58" s="53"/>
      <c r="J58" s="53"/>
      <c r="K58" s="128"/>
      <c r="L58" s="128"/>
      <c r="M58" s="113"/>
      <c r="N58" s="72"/>
    </row>
    <row r="59" spans="1:14" s="73" customFormat="1" ht="83.25" customHeight="1">
      <c r="A59" s="114"/>
      <c r="B59" s="112"/>
      <c r="C59" s="53" t="s">
        <v>10</v>
      </c>
      <c r="D59" s="53">
        <v>69833</v>
      </c>
      <c r="E59" s="53">
        <v>69354.4</v>
      </c>
      <c r="F59" s="53">
        <f>E59</f>
        <v>69354.4</v>
      </c>
      <c r="G59" s="53">
        <v>67257.9</v>
      </c>
      <c r="H59" s="53">
        <f>G59</f>
        <v>67257.9</v>
      </c>
      <c r="I59" s="53">
        <f>G59/F59*100</f>
        <v>96.97712041341285</v>
      </c>
      <c r="J59" s="53">
        <f>F59-G59</f>
        <v>2096.5</v>
      </c>
      <c r="K59" s="129"/>
      <c r="L59" s="129"/>
      <c r="M59" s="113"/>
      <c r="N59" s="72"/>
    </row>
    <row r="60" spans="1:14" s="73" customFormat="1" ht="30.75" customHeight="1">
      <c r="A60" s="122" t="s">
        <v>99</v>
      </c>
      <c r="B60" s="112" t="s">
        <v>26</v>
      </c>
      <c r="C60" s="53" t="s">
        <v>7</v>
      </c>
      <c r="D60" s="53">
        <f>D61+D62+D63</f>
        <v>6003.2</v>
      </c>
      <c r="E60" s="53">
        <f>E61+E62+E63</f>
        <v>10471</v>
      </c>
      <c r="F60" s="53">
        <f>F61+F62+F63</f>
        <v>10471</v>
      </c>
      <c r="G60" s="53">
        <f>G61+G62+G63</f>
        <v>10438</v>
      </c>
      <c r="H60" s="53">
        <f>H61+H62+H63</f>
        <v>10438</v>
      </c>
      <c r="I60" s="53">
        <f>G60/F60*100</f>
        <v>99.68484385445517</v>
      </c>
      <c r="J60" s="53"/>
      <c r="K60" s="53"/>
      <c r="L60" s="53"/>
      <c r="M60" s="112"/>
      <c r="N60" s="72"/>
    </row>
    <row r="61" spans="1:14" s="73" customFormat="1" ht="30.75" customHeight="1">
      <c r="A61" s="122"/>
      <c r="B61" s="112"/>
      <c r="C61" s="53" t="s">
        <v>8</v>
      </c>
      <c r="D61" s="53"/>
      <c r="E61" s="53">
        <v>0</v>
      </c>
      <c r="F61" s="53">
        <v>0</v>
      </c>
      <c r="G61" s="53">
        <f>G66</f>
        <v>0</v>
      </c>
      <c r="H61" s="53">
        <f>H66</f>
        <v>0</v>
      </c>
      <c r="I61" s="53"/>
      <c r="J61" s="53"/>
      <c r="K61" s="53"/>
      <c r="L61" s="53"/>
      <c r="M61" s="112"/>
      <c r="N61" s="72"/>
    </row>
    <row r="62" spans="1:14" s="73" customFormat="1" ht="30.75" customHeight="1">
      <c r="A62" s="122"/>
      <c r="B62" s="112"/>
      <c r="C62" s="53" t="s">
        <v>9</v>
      </c>
      <c r="D62" s="53"/>
      <c r="E62" s="53">
        <v>0</v>
      </c>
      <c r="F62" s="53">
        <v>0</v>
      </c>
      <c r="G62" s="53">
        <f>G67</f>
        <v>0</v>
      </c>
      <c r="H62" s="53">
        <f>H67</f>
        <v>0</v>
      </c>
      <c r="I62" s="53"/>
      <c r="J62" s="53"/>
      <c r="K62" s="53"/>
      <c r="L62" s="53"/>
      <c r="M62" s="112"/>
      <c r="N62" s="72"/>
    </row>
    <row r="63" spans="1:14" s="73" customFormat="1" ht="30.75" customHeight="1">
      <c r="A63" s="122"/>
      <c r="B63" s="112"/>
      <c r="C63" s="53" t="s">
        <v>10</v>
      </c>
      <c r="D63" s="53">
        <f>D68</f>
        <v>6003.2</v>
      </c>
      <c r="E63" s="53">
        <f>E68</f>
        <v>10471</v>
      </c>
      <c r="F63" s="53">
        <f>E63</f>
        <v>10471</v>
      </c>
      <c r="G63" s="76">
        <f>G65</f>
        <v>10438</v>
      </c>
      <c r="H63" s="76">
        <f>H68</f>
        <v>10438</v>
      </c>
      <c r="I63" s="53">
        <f>G63/F63*100</f>
        <v>99.68484385445517</v>
      </c>
      <c r="J63" s="53"/>
      <c r="K63" s="53"/>
      <c r="L63" s="53"/>
      <c r="M63" s="112"/>
      <c r="N63" s="72"/>
    </row>
    <row r="64" spans="1:14" s="73" customFormat="1" ht="30.75" customHeight="1">
      <c r="A64" s="69"/>
      <c r="B64" s="53" t="s">
        <v>22</v>
      </c>
      <c r="C64" s="53"/>
      <c r="D64" s="53"/>
      <c r="E64" s="53"/>
      <c r="F64" s="53"/>
      <c r="G64" s="53"/>
      <c r="H64" s="53"/>
      <c r="I64" s="53"/>
      <c r="J64" s="53"/>
      <c r="K64" s="53"/>
      <c r="L64" s="53"/>
      <c r="M64" s="53"/>
      <c r="N64" s="72"/>
    </row>
    <row r="65" spans="1:14" s="73" customFormat="1" ht="30.75" customHeight="1">
      <c r="A65" s="114" t="s">
        <v>100</v>
      </c>
      <c r="B65" s="112" t="s">
        <v>27</v>
      </c>
      <c r="C65" s="53" t="s">
        <v>7</v>
      </c>
      <c r="D65" s="53">
        <f>D66+D67+D68</f>
        <v>6003.2</v>
      </c>
      <c r="E65" s="53">
        <f>E66+E67+E68</f>
        <v>10471</v>
      </c>
      <c r="F65" s="53">
        <f>F66+F67+F68</f>
        <v>10471</v>
      </c>
      <c r="G65" s="53">
        <f>G66+G67+G68</f>
        <v>10438</v>
      </c>
      <c r="H65" s="53">
        <f>G65</f>
        <v>10438</v>
      </c>
      <c r="I65" s="53">
        <f>G65/F65*100</f>
        <v>99.68484385445517</v>
      </c>
      <c r="J65" s="53">
        <f>J68</f>
        <v>33</v>
      </c>
      <c r="K65" s="124" t="s">
        <v>190</v>
      </c>
      <c r="L65" s="124" t="s">
        <v>189</v>
      </c>
      <c r="M65" s="113" t="s">
        <v>206</v>
      </c>
      <c r="N65" s="72"/>
    </row>
    <row r="66" spans="1:14" s="73" customFormat="1" ht="30.75" customHeight="1">
      <c r="A66" s="114"/>
      <c r="B66" s="112"/>
      <c r="C66" s="53" t="s">
        <v>8</v>
      </c>
      <c r="D66" s="53"/>
      <c r="E66" s="53">
        <v>0</v>
      </c>
      <c r="F66" s="53">
        <f>E66</f>
        <v>0</v>
      </c>
      <c r="G66" s="53"/>
      <c r="H66" s="53">
        <f>G66</f>
        <v>0</v>
      </c>
      <c r="I66" s="53"/>
      <c r="J66" s="53"/>
      <c r="K66" s="125"/>
      <c r="L66" s="125"/>
      <c r="M66" s="113"/>
      <c r="N66" s="72"/>
    </row>
    <row r="67" spans="1:14" s="73" customFormat="1" ht="30.75" customHeight="1">
      <c r="A67" s="114"/>
      <c r="B67" s="112"/>
      <c r="C67" s="53" t="s">
        <v>9</v>
      </c>
      <c r="D67" s="53"/>
      <c r="E67" s="53">
        <v>0</v>
      </c>
      <c r="F67" s="53">
        <f>E67</f>
        <v>0</v>
      </c>
      <c r="G67" s="53"/>
      <c r="H67" s="53">
        <f>G67</f>
        <v>0</v>
      </c>
      <c r="I67" s="53"/>
      <c r="J67" s="53"/>
      <c r="K67" s="125"/>
      <c r="L67" s="125"/>
      <c r="M67" s="113"/>
      <c r="N67" s="72"/>
    </row>
    <row r="68" spans="1:14" s="73" customFormat="1" ht="30.75" customHeight="1">
      <c r="A68" s="114"/>
      <c r="B68" s="112"/>
      <c r="C68" s="53" t="s">
        <v>10</v>
      </c>
      <c r="D68" s="53">
        <v>6003.2</v>
      </c>
      <c r="E68" s="53">
        <v>10471</v>
      </c>
      <c r="F68" s="53">
        <f>E68</f>
        <v>10471</v>
      </c>
      <c r="G68" s="53">
        <v>10438</v>
      </c>
      <c r="H68" s="53">
        <f>G68</f>
        <v>10438</v>
      </c>
      <c r="I68" s="53">
        <f>G68/F68*100</f>
        <v>99.68484385445517</v>
      </c>
      <c r="J68" s="53">
        <f>F68-G68</f>
        <v>33</v>
      </c>
      <c r="K68" s="126"/>
      <c r="L68" s="126"/>
      <c r="M68" s="113"/>
      <c r="N68" s="72"/>
    </row>
    <row r="69" spans="1:14" s="75" customFormat="1" ht="30.75" customHeight="1">
      <c r="A69" s="114" t="s">
        <v>102</v>
      </c>
      <c r="B69" s="112" t="s">
        <v>101</v>
      </c>
      <c r="C69" s="53" t="s">
        <v>7</v>
      </c>
      <c r="D69" s="53">
        <f>D70+D71+D72</f>
        <v>421954.3</v>
      </c>
      <c r="E69" s="53">
        <f>E70+E71+E72</f>
        <v>531526.6</v>
      </c>
      <c r="F69" s="53">
        <f>F70+F71+F72</f>
        <v>531526.6</v>
      </c>
      <c r="G69" s="53">
        <f>G70+G71+G72</f>
        <v>515155.3</v>
      </c>
      <c r="H69" s="53">
        <f>H70+H71+H72</f>
        <v>515155.3</v>
      </c>
      <c r="I69" s="53">
        <f>G69/F69*100</f>
        <v>96.91994718608626</v>
      </c>
      <c r="J69" s="53">
        <f>J70+J71+J72</f>
        <v>16371.299999999996</v>
      </c>
      <c r="K69" s="53"/>
      <c r="L69" s="53"/>
      <c r="M69" s="112"/>
      <c r="N69" s="74"/>
    </row>
    <row r="70" spans="1:14" s="75" customFormat="1" ht="30.75" customHeight="1">
      <c r="A70" s="114"/>
      <c r="B70" s="112"/>
      <c r="C70" s="53" t="s">
        <v>8</v>
      </c>
      <c r="D70" s="53"/>
      <c r="E70" s="53">
        <f>E75+E79+E83+E87</f>
        <v>0</v>
      </c>
      <c r="F70" s="53">
        <v>0</v>
      </c>
      <c r="G70" s="53"/>
      <c r="H70" s="53"/>
      <c r="I70" s="53"/>
      <c r="J70" s="53"/>
      <c r="K70" s="53"/>
      <c r="L70" s="53"/>
      <c r="M70" s="112"/>
      <c r="N70" s="74"/>
    </row>
    <row r="71" spans="1:14" s="75" customFormat="1" ht="30.75" customHeight="1">
      <c r="A71" s="114"/>
      <c r="B71" s="112"/>
      <c r="C71" s="53" t="s">
        <v>9</v>
      </c>
      <c r="D71" s="53"/>
      <c r="E71" s="53">
        <f>E76+E80+E84+E88</f>
        <v>0</v>
      </c>
      <c r="F71" s="53">
        <v>0</v>
      </c>
      <c r="G71" s="53"/>
      <c r="H71" s="53"/>
      <c r="I71" s="53"/>
      <c r="J71" s="53"/>
      <c r="K71" s="53"/>
      <c r="L71" s="53"/>
      <c r="M71" s="112"/>
      <c r="N71" s="74"/>
    </row>
    <row r="72" spans="1:14" s="75" customFormat="1" ht="30.75" customHeight="1">
      <c r="A72" s="114"/>
      <c r="B72" s="112"/>
      <c r="C72" s="53" t="s">
        <v>10</v>
      </c>
      <c r="D72" s="53">
        <f>D77+D81+D85+D89+D93</f>
        <v>421954.3</v>
      </c>
      <c r="E72" s="53">
        <f>E77+E81+E85+E89+E93</f>
        <v>531526.6</v>
      </c>
      <c r="F72" s="53">
        <f>F77+F81+F85+F89+F93</f>
        <v>531526.6</v>
      </c>
      <c r="G72" s="53">
        <f>G77+G81+G85+G89+G93</f>
        <v>515155.3</v>
      </c>
      <c r="H72" s="53">
        <f>H77+H81+H85+H89+H93</f>
        <v>515155.3</v>
      </c>
      <c r="I72" s="53">
        <f>G72/F72*100</f>
        <v>96.91994718608626</v>
      </c>
      <c r="J72" s="53">
        <f>J77+J81+J85+J89+J93</f>
        <v>16371.299999999996</v>
      </c>
      <c r="K72" s="53"/>
      <c r="L72" s="53"/>
      <c r="M72" s="112"/>
      <c r="N72" s="77"/>
    </row>
    <row r="73" spans="1:14" s="73" customFormat="1" ht="15.75" customHeight="1">
      <c r="A73" s="69"/>
      <c r="B73" s="53" t="s">
        <v>22</v>
      </c>
      <c r="C73" s="53"/>
      <c r="D73" s="53"/>
      <c r="E73" s="53"/>
      <c r="F73" s="53"/>
      <c r="G73" s="53"/>
      <c r="H73" s="53"/>
      <c r="I73" s="53"/>
      <c r="J73" s="53"/>
      <c r="K73" s="53"/>
      <c r="L73" s="53"/>
      <c r="M73" s="53"/>
      <c r="N73" s="72"/>
    </row>
    <row r="74" spans="1:14" s="71" customFormat="1" ht="30.75" customHeight="1">
      <c r="A74" s="114" t="s">
        <v>103</v>
      </c>
      <c r="B74" s="112" t="s">
        <v>104</v>
      </c>
      <c r="C74" s="53" t="s">
        <v>7</v>
      </c>
      <c r="D74" s="53">
        <f>D75+D76+D77</f>
        <v>49518.8</v>
      </c>
      <c r="E74" s="53">
        <f>E75+E76+E77</f>
        <v>59288.7</v>
      </c>
      <c r="F74" s="53">
        <f>F77+F75+F76</f>
        <v>59288.7</v>
      </c>
      <c r="G74" s="53">
        <f>G75+G76+G77</f>
        <v>57662.4</v>
      </c>
      <c r="H74" s="53">
        <f>G74</f>
        <v>57662.4</v>
      </c>
      <c r="I74" s="53">
        <f>G74/F74*100</f>
        <v>97.25698151587065</v>
      </c>
      <c r="J74" s="53">
        <f>J77</f>
        <v>1626.2999999999956</v>
      </c>
      <c r="K74" s="127" t="s">
        <v>191</v>
      </c>
      <c r="L74" s="127" t="s">
        <v>192</v>
      </c>
      <c r="M74" s="113" t="s">
        <v>207</v>
      </c>
      <c r="N74" s="70"/>
    </row>
    <row r="75" spans="1:14" s="71" customFormat="1" ht="30.75" customHeight="1">
      <c r="A75" s="114"/>
      <c r="B75" s="112"/>
      <c r="C75" s="53" t="s">
        <v>8</v>
      </c>
      <c r="D75" s="53"/>
      <c r="E75" s="53">
        <v>0</v>
      </c>
      <c r="F75" s="53">
        <v>0</v>
      </c>
      <c r="G75" s="53"/>
      <c r="H75" s="53">
        <f>G75</f>
        <v>0</v>
      </c>
      <c r="I75" s="53"/>
      <c r="J75" s="53"/>
      <c r="K75" s="128"/>
      <c r="L75" s="128"/>
      <c r="M75" s="113"/>
      <c r="N75" s="70"/>
    </row>
    <row r="76" spans="1:14" s="71" customFormat="1" ht="30.75" customHeight="1">
      <c r="A76" s="114"/>
      <c r="B76" s="112"/>
      <c r="C76" s="53" t="s">
        <v>9</v>
      </c>
      <c r="D76" s="53"/>
      <c r="E76" s="53">
        <v>0</v>
      </c>
      <c r="F76" s="53">
        <f>E76</f>
        <v>0</v>
      </c>
      <c r="G76" s="53">
        <v>0</v>
      </c>
      <c r="H76" s="53">
        <f>G76</f>
        <v>0</v>
      </c>
      <c r="I76" s="53"/>
      <c r="J76" s="53"/>
      <c r="K76" s="128"/>
      <c r="L76" s="128"/>
      <c r="M76" s="113"/>
      <c r="N76" s="70"/>
    </row>
    <row r="77" spans="1:14" s="71" customFormat="1" ht="69" customHeight="1">
      <c r="A77" s="114"/>
      <c r="B77" s="112"/>
      <c r="C77" s="53" t="s">
        <v>10</v>
      </c>
      <c r="D77" s="53">
        <v>49518.8</v>
      </c>
      <c r="E77" s="53">
        <v>59288.7</v>
      </c>
      <c r="F77" s="53">
        <f>E77</f>
        <v>59288.7</v>
      </c>
      <c r="G77" s="53">
        <v>57662.4</v>
      </c>
      <c r="H77" s="53">
        <f>G77</f>
        <v>57662.4</v>
      </c>
      <c r="I77" s="53">
        <f>G77/F77*100</f>
        <v>97.25698151587065</v>
      </c>
      <c r="J77" s="53">
        <f>F77-G77</f>
        <v>1626.2999999999956</v>
      </c>
      <c r="K77" s="129"/>
      <c r="L77" s="129"/>
      <c r="M77" s="113"/>
      <c r="N77" s="78"/>
    </row>
    <row r="78" spans="1:14" s="71" customFormat="1" ht="30.75" customHeight="1">
      <c r="A78" s="114" t="s">
        <v>105</v>
      </c>
      <c r="B78" s="112" t="s">
        <v>112</v>
      </c>
      <c r="C78" s="53" t="s">
        <v>7</v>
      </c>
      <c r="D78" s="53">
        <f aca="true" t="shared" si="3" ref="D78:J78">D81</f>
        <v>45032</v>
      </c>
      <c r="E78" s="53">
        <f t="shared" si="3"/>
        <v>58125</v>
      </c>
      <c r="F78" s="53">
        <f t="shared" si="3"/>
        <v>58125</v>
      </c>
      <c r="G78" s="53">
        <f>G79+G80+G81</f>
        <v>58125</v>
      </c>
      <c r="H78" s="53">
        <f>H79+H80+H81</f>
        <v>58125</v>
      </c>
      <c r="I78" s="53">
        <f>G78/F78*100</f>
        <v>100</v>
      </c>
      <c r="J78" s="53">
        <f t="shared" si="3"/>
        <v>0</v>
      </c>
      <c r="K78" s="124" t="s">
        <v>194</v>
      </c>
      <c r="L78" s="124" t="s">
        <v>193</v>
      </c>
      <c r="M78" s="112" t="s">
        <v>170</v>
      </c>
      <c r="N78" s="70"/>
    </row>
    <row r="79" spans="1:14" s="71" customFormat="1" ht="30.75" customHeight="1">
      <c r="A79" s="114"/>
      <c r="B79" s="112"/>
      <c r="C79" s="53" t="s">
        <v>8</v>
      </c>
      <c r="D79" s="53"/>
      <c r="E79" s="53">
        <v>0</v>
      </c>
      <c r="F79" s="53">
        <v>0</v>
      </c>
      <c r="G79" s="53"/>
      <c r="H79" s="53"/>
      <c r="I79" s="53"/>
      <c r="J79" s="53"/>
      <c r="K79" s="125"/>
      <c r="L79" s="125"/>
      <c r="M79" s="112"/>
      <c r="N79" s="70"/>
    </row>
    <row r="80" spans="1:14" s="71" customFormat="1" ht="30.75" customHeight="1">
      <c r="A80" s="114"/>
      <c r="B80" s="112"/>
      <c r="C80" s="53" t="s">
        <v>9</v>
      </c>
      <c r="D80" s="53"/>
      <c r="E80" s="53">
        <v>0</v>
      </c>
      <c r="F80" s="53">
        <v>0</v>
      </c>
      <c r="G80" s="53"/>
      <c r="H80" s="53"/>
      <c r="I80" s="53"/>
      <c r="J80" s="53"/>
      <c r="K80" s="125"/>
      <c r="L80" s="125"/>
      <c r="M80" s="112"/>
      <c r="N80" s="70"/>
    </row>
    <row r="81" spans="1:14" s="71" customFormat="1" ht="30.75" customHeight="1">
      <c r="A81" s="114"/>
      <c r="B81" s="112"/>
      <c r="C81" s="53" t="s">
        <v>10</v>
      </c>
      <c r="D81" s="53">
        <v>45032</v>
      </c>
      <c r="E81" s="53">
        <v>58125</v>
      </c>
      <c r="F81" s="53">
        <f>E81</f>
        <v>58125</v>
      </c>
      <c r="G81" s="53">
        <f>53184+4941</f>
        <v>58125</v>
      </c>
      <c r="H81" s="53">
        <f>G81</f>
        <v>58125</v>
      </c>
      <c r="I81" s="53">
        <f>G81/F81*100</f>
        <v>100</v>
      </c>
      <c r="J81" s="53">
        <v>0</v>
      </c>
      <c r="K81" s="126"/>
      <c r="L81" s="126"/>
      <c r="M81" s="112"/>
      <c r="N81" s="70"/>
    </row>
    <row r="82" spans="1:14" s="80" customFormat="1" ht="30.75" customHeight="1">
      <c r="A82" s="114" t="s">
        <v>106</v>
      </c>
      <c r="B82" s="112" t="s">
        <v>83</v>
      </c>
      <c r="C82" s="53" t="s">
        <v>7</v>
      </c>
      <c r="D82" s="53">
        <f>D84+D85</f>
        <v>36545.9</v>
      </c>
      <c r="E82" s="53">
        <f>E84+E85</f>
        <v>42104.7</v>
      </c>
      <c r="F82" s="53">
        <f>E82</f>
        <v>42104.7</v>
      </c>
      <c r="G82" s="53">
        <f>G83+G84+G85</f>
        <v>42104.7</v>
      </c>
      <c r="H82" s="53">
        <f aca="true" t="shared" si="4" ref="H82:H94">G82</f>
        <v>42104.7</v>
      </c>
      <c r="I82" s="53">
        <f>G82/F82*100</f>
        <v>100</v>
      </c>
      <c r="J82" s="53">
        <f>J85</f>
        <v>0</v>
      </c>
      <c r="K82" s="127" t="s">
        <v>252</v>
      </c>
      <c r="L82" s="127" t="s">
        <v>197</v>
      </c>
      <c r="M82" s="112" t="s">
        <v>227</v>
      </c>
      <c r="N82" s="79"/>
    </row>
    <row r="83" spans="1:14" s="80" customFormat="1" ht="30.75" customHeight="1">
      <c r="A83" s="114"/>
      <c r="B83" s="112"/>
      <c r="C83" s="53" t="s">
        <v>8</v>
      </c>
      <c r="D83" s="53"/>
      <c r="E83" s="53">
        <v>0</v>
      </c>
      <c r="F83" s="53">
        <v>0</v>
      </c>
      <c r="G83" s="53"/>
      <c r="H83" s="53">
        <f t="shared" si="4"/>
        <v>0</v>
      </c>
      <c r="I83" s="53"/>
      <c r="J83" s="53"/>
      <c r="K83" s="128"/>
      <c r="L83" s="128"/>
      <c r="M83" s="112"/>
      <c r="N83" s="79"/>
    </row>
    <row r="84" spans="1:15" s="80" customFormat="1" ht="30.75" customHeight="1">
      <c r="A84" s="114"/>
      <c r="B84" s="112"/>
      <c r="C84" s="53" t="s">
        <v>9</v>
      </c>
      <c r="D84" s="53"/>
      <c r="E84" s="53">
        <v>0</v>
      </c>
      <c r="F84" s="53">
        <f>E84</f>
        <v>0</v>
      </c>
      <c r="G84" s="53"/>
      <c r="H84" s="53">
        <f t="shared" si="4"/>
        <v>0</v>
      </c>
      <c r="I84" s="53"/>
      <c r="J84" s="53"/>
      <c r="K84" s="128"/>
      <c r="L84" s="128"/>
      <c r="M84" s="112"/>
      <c r="N84" s="81"/>
      <c r="O84" s="82"/>
    </row>
    <row r="85" spans="1:14" s="80" customFormat="1" ht="276" customHeight="1">
      <c r="A85" s="114"/>
      <c r="B85" s="112"/>
      <c r="C85" s="53" t="s">
        <v>10</v>
      </c>
      <c r="D85" s="53">
        <v>36545.9</v>
      </c>
      <c r="E85" s="53">
        <v>42104.7</v>
      </c>
      <c r="F85" s="53">
        <f>E85</f>
        <v>42104.7</v>
      </c>
      <c r="G85" s="76">
        <f>42104.7</f>
        <v>42104.7</v>
      </c>
      <c r="H85" s="53">
        <f t="shared" si="4"/>
        <v>42104.7</v>
      </c>
      <c r="I85" s="53">
        <f>G85/F85*100</f>
        <v>100</v>
      </c>
      <c r="J85" s="53">
        <v>0</v>
      </c>
      <c r="K85" s="129"/>
      <c r="L85" s="129"/>
      <c r="M85" s="112"/>
      <c r="N85" s="79"/>
    </row>
    <row r="86" spans="1:14" s="84" customFormat="1" ht="30.75" customHeight="1">
      <c r="A86" s="114" t="s">
        <v>107</v>
      </c>
      <c r="B86" s="112" t="s">
        <v>128</v>
      </c>
      <c r="C86" s="53" t="s">
        <v>7</v>
      </c>
      <c r="D86" s="53">
        <f>D87+D88+D89</f>
        <v>290857.6</v>
      </c>
      <c r="E86" s="53">
        <f>E87+E88+E89</f>
        <v>372008.2</v>
      </c>
      <c r="F86" s="53">
        <f>F87+F88+F89</f>
        <v>372008.2</v>
      </c>
      <c r="G86" s="53">
        <f>G87+G88+G89</f>
        <v>357263.2</v>
      </c>
      <c r="H86" s="53">
        <f t="shared" si="4"/>
        <v>357263.2</v>
      </c>
      <c r="I86" s="53">
        <f>G86/F86*100</f>
        <v>96.03637769274978</v>
      </c>
      <c r="J86" s="53">
        <f>J89</f>
        <v>14745</v>
      </c>
      <c r="K86" s="124" t="s">
        <v>195</v>
      </c>
      <c r="L86" s="124" t="s">
        <v>196</v>
      </c>
      <c r="M86" s="112" t="s">
        <v>204</v>
      </c>
      <c r="N86" s="83"/>
    </row>
    <row r="87" spans="1:14" s="84" customFormat="1" ht="30.75" customHeight="1">
      <c r="A87" s="114"/>
      <c r="B87" s="112"/>
      <c r="C87" s="53" t="s">
        <v>8</v>
      </c>
      <c r="D87" s="53"/>
      <c r="E87" s="53">
        <v>0</v>
      </c>
      <c r="F87" s="53">
        <v>0</v>
      </c>
      <c r="G87" s="53"/>
      <c r="H87" s="53">
        <f t="shared" si="4"/>
        <v>0</v>
      </c>
      <c r="I87" s="53"/>
      <c r="J87" s="53"/>
      <c r="K87" s="125"/>
      <c r="L87" s="125"/>
      <c r="M87" s="112"/>
      <c r="N87" s="85"/>
    </row>
    <row r="88" spans="1:14" s="84" customFormat="1" ht="30.75" customHeight="1">
      <c r="A88" s="114"/>
      <c r="B88" s="112"/>
      <c r="C88" s="53" t="s">
        <v>9</v>
      </c>
      <c r="D88" s="53"/>
      <c r="E88" s="53">
        <v>0</v>
      </c>
      <c r="F88" s="53">
        <v>0</v>
      </c>
      <c r="G88" s="53"/>
      <c r="H88" s="53">
        <f t="shared" si="4"/>
        <v>0</v>
      </c>
      <c r="I88" s="53"/>
      <c r="J88" s="53"/>
      <c r="K88" s="125"/>
      <c r="L88" s="125"/>
      <c r="M88" s="112"/>
      <c r="N88" s="85"/>
    </row>
    <row r="89" spans="1:14" s="84" customFormat="1" ht="30.75" customHeight="1">
      <c r="A89" s="114"/>
      <c r="B89" s="112"/>
      <c r="C89" s="57" t="s">
        <v>10</v>
      </c>
      <c r="D89" s="57">
        <v>290857.6</v>
      </c>
      <c r="E89" s="57">
        <v>372008.2</v>
      </c>
      <c r="F89" s="57">
        <f>E89</f>
        <v>372008.2</v>
      </c>
      <c r="G89" s="86">
        <f>357263.2</f>
        <v>357263.2</v>
      </c>
      <c r="H89" s="53">
        <f t="shared" si="4"/>
        <v>357263.2</v>
      </c>
      <c r="I89" s="53">
        <f>G89/F89*100</f>
        <v>96.03637769274978</v>
      </c>
      <c r="J89" s="57">
        <f>F89-G89</f>
        <v>14745</v>
      </c>
      <c r="K89" s="126"/>
      <c r="L89" s="126"/>
      <c r="M89" s="112"/>
      <c r="N89" s="87"/>
    </row>
    <row r="90" spans="1:14" s="84" customFormat="1" ht="30.75" customHeight="1" hidden="1" thickBot="1">
      <c r="A90" s="114" t="s">
        <v>125</v>
      </c>
      <c r="B90" s="112" t="s">
        <v>126</v>
      </c>
      <c r="C90" s="53" t="s">
        <v>7</v>
      </c>
      <c r="D90" s="53"/>
      <c r="E90" s="53">
        <f>E91+E92+E93</f>
        <v>0</v>
      </c>
      <c r="F90" s="53">
        <f>F91+F92+F93</f>
        <v>0</v>
      </c>
      <c r="G90" s="53">
        <f>G91+G92+G93</f>
        <v>0</v>
      </c>
      <c r="H90" s="53">
        <f>G90</f>
        <v>0</v>
      </c>
      <c r="I90" s="53">
        <f>I93</f>
        <v>0</v>
      </c>
      <c r="J90" s="53">
        <f>J93</f>
        <v>0</v>
      </c>
      <c r="K90" s="53"/>
      <c r="L90" s="53"/>
      <c r="M90" s="112"/>
      <c r="N90" s="83"/>
    </row>
    <row r="91" spans="1:14" s="84" customFormat="1" ht="30.75" customHeight="1" hidden="1" thickBot="1">
      <c r="A91" s="114"/>
      <c r="B91" s="112"/>
      <c r="C91" s="53" t="s">
        <v>8</v>
      </c>
      <c r="D91" s="53"/>
      <c r="E91" s="53">
        <v>0</v>
      </c>
      <c r="F91" s="53">
        <v>0</v>
      </c>
      <c r="G91" s="53"/>
      <c r="H91" s="53">
        <f>G91</f>
        <v>0</v>
      </c>
      <c r="I91" s="53"/>
      <c r="J91" s="53"/>
      <c r="K91" s="53"/>
      <c r="L91" s="53"/>
      <c r="M91" s="112"/>
      <c r="N91" s="85"/>
    </row>
    <row r="92" spans="1:14" s="84" customFormat="1" ht="30.75" customHeight="1" hidden="1" thickBot="1">
      <c r="A92" s="114"/>
      <c r="B92" s="112"/>
      <c r="C92" s="53" t="s">
        <v>9</v>
      </c>
      <c r="D92" s="53"/>
      <c r="E92" s="53">
        <v>0</v>
      </c>
      <c r="F92" s="53">
        <v>0</v>
      </c>
      <c r="G92" s="53"/>
      <c r="H92" s="53">
        <f>G92</f>
        <v>0</v>
      </c>
      <c r="I92" s="53"/>
      <c r="J92" s="53"/>
      <c r="K92" s="53"/>
      <c r="L92" s="53"/>
      <c r="M92" s="112"/>
      <c r="N92" s="85"/>
    </row>
    <row r="93" spans="1:14" s="84" customFormat="1" ht="30.75" customHeight="1" hidden="1" thickBot="1">
      <c r="A93" s="114"/>
      <c r="B93" s="112"/>
      <c r="C93" s="57" t="s">
        <v>10</v>
      </c>
      <c r="D93" s="57"/>
      <c r="E93" s="57">
        <v>0</v>
      </c>
      <c r="F93" s="57">
        <f>E93</f>
        <v>0</v>
      </c>
      <c r="G93" s="86">
        <v>0</v>
      </c>
      <c r="H93" s="53">
        <f>G93</f>
        <v>0</v>
      </c>
      <c r="I93" s="57"/>
      <c r="J93" s="57"/>
      <c r="K93" s="57"/>
      <c r="L93" s="57"/>
      <c r="M93" s="112"/>
      <c r="N93" s="87"/>
    </row>
    <row r="94" spans="1:14" s="80" customFormat="1" ht="30.75" customHeight="1">
      <c r="A94" s="117" t="s">
        <v>108</v>
      </c>
      <c r="B94" s="112" t="s">
        <v>82</v>
      </c>
      <c r="C94" s="53" t="s">
        <v>7</v>
      </c>
      <c r="D94" s="76">
        <f>D95+D96+D97</f>
        <v>39532.2</v>
      </c>
      <c r="E94" s="76">
        <f>E95+E96+E97</f>
        <v>29238.4</v>
      </c>
      <c r="F94" s="53">
        <f>F95+F96+F97</f>
        <v>29238.4</v>
      </c>
      <c r="G94" s="53">
        <f>G95+G96+G97</f>
        <v>29045.4</v>
      </c>
      <c r="H94" s="53">
        <f t="shared" si="4"/>
        <v>29045.4</v>
      </c>
      <c r="I94" s="53">
        <f>G94/F94*100</f>
        <v>99.33990916055599</v>
      </c>
      <c r="J94" s="53">
        <f>J97</f>
        <v>193</v>
      </c>
      <c r="K94" s="124" t="s">
        <v>199</v>
      </c>
      <c r="L94" s="124" t="s">
        <v>198</v>
      </c>
      <c r="M94" s="112" t="s">
        <v>171</v>
      </c>
      <c r="N94" s="88"/>
    </row>
    <row r="95" spans="1:14" s="80" customFormat="1" ht="30.75" customHeight="1">
      <c r="A95" s="117"/>
      <c r="B95" s="112"/>
      <c r="C95" s="53" t="s">
        <v>8</v>
      </c>
      <c r="D95" s="53"/>
      <c r="E95" s="53">
        <v>0</v>
      </c>
      <c r="F95" s="53">
        <f>E95</f>
        <v>0</v>
      </c>
      <c r="G95" s="53"/>
      <c r="H95" s="53"/>
      <c r="I95" s="53"/>
      <c r="J95" s="53"/>
      <c r="K95" s="125"/>
      <c r="L95" s="125"/>
      <c r="M95" s="112"/>
      <c r="N95" s="88"/>
    </row>
    <row r="96" spans="1:14" s="80" customFormat="1" ht="30.75" customHeight="1">
      <c r="A96" s="117"/>
      <c r="B96" s="112"/>
      <c r="C96" s="53" t="s">
        <v>9</v>
      </c>
      <c r="D96" s="53"/>
      <c r="E96" s="53">
        <v>0</v>
      </c>
      <c r="F96" s="53">
        <f>E96</f>
        <v>0</v>
      </c>
      <c r="G96" s="53"/>
      <c r="H96" s="53"/>
      <c r="I96" s="53"/>
      <c r="J96" s="53"/>
      <c r="K96" s="125"/>
      <c r="L96" s="125"/>
      <c r="M96" s="112"/>
      <c r="N96" s="88"/>
    </row>
    <row r="97" spans="1:14" s="80" customFormat="1" ht="30.75" customHeight="1">
      <c r="A97" s="117"/>
      <c r="B97" s="112"/>
      <c r="C97" s="53" t="s">
        <v>10</v>
      </c>
      <c r="D97" s="53">
        <v>39532.2</v>
      </c>
      <c r="E97" s="53">
        <v>29238.4</v>
      </c>
      <c r="F97" s="53">
        <f>E97</f>
        <v>29238.4</v>
      </c>
      <c r="G97" s="53">
        <f>24188.5+4856.9</f>
        <v>29045.4</v>
      </c>
      <c r="H97" s="53">
        <f>G97</f>
        <v>29045.4</v>
      </c>
      <c r="I97" s="53">
        <f aca="true" t="shared" si="5" ref="I97:I102">G97/F97*100</f>
        <v>99.33990916055599</v>
      </c>
      <c r="J97" s="53">
        <f>F97-G97</f>
        <v>193</v>
      </c>
      <c r="K97" s="126"/>
      <c r="L97" s="126"/>
      <c r="M97" s="112"/>
      <c r="N97" s="88"/>
    </row>
    <row r="98" spans="1:14" s="80" customFormat="1" ht="30.75" customHeight="1" hidden="1">
      <c r="A98" s="117" t="s">
        <v>109</v>
      </c>
      <c r="B98" s="112" t="s">
        <v>114</v>
      </c>
      <c r="C98" s="53" t="s">
        <v>7</v>
      </c>
      <c r="D98" s="53"/>
      <c r="E98" s="76">
        <f>E99+E100+E101</f>
        <v>0</v>
      </c>
      <c r="F98" s="53">
        <f>F99+F100+F101</f>
        <v>0</v>
      </c>
      <c r="G98" s="53">
        <f>G99+G100+G101</f>
        <v>0</v>
      </c>
      <c r="H98" s="53">
        <f>G98</f>
        <v>0</v>
      </c>
      <c r="I98" s="53" t="e">
        <f t="shared" si="5"/>
        <v>#DIV/0!</v>
      </c>
      <c r="J98" s="53">
        <f>J101</f>
        <v>0</v>
      </c>
      <c r="K98" s="53"/>
      <c r="L98" s="53"/>
      <c r="M98" s="53"/>
      <c r="N98" s="88"/>
    </row>
    <row r="99" spans="1:14" s="80" customFormat="1" ht="30.75" customHeight="1" hidden="1" thickBot="1">
      <c r="A99" s="117"/>
      <c r="B99" s="112"/>
      <c r="C99" s="53" t="s">
        <v>8</v>
      </c>
      <c r="D99" s="53"/>
      <c r="E99" s="53">
        <v>0</v>
      </c>
      <c r="F99" s="53">
        <f>E99</f>
        <v>0</v>
      </c>
      <c r="G99" s="53"/>
      <c r="H99" s="53">
        <f>G99</f>
        <v>0</v>
      </c>
      <c r="I99" s="53" t="e">
        <f t="shared" si="5"/>
        <v>#DIV/0!</v>
      </c>
      <c r="J99" s="53"/>
      <c r="K99" s="53"/>
      <c r="L99" s="53"/>
      <c r="M99" s="53"/>
      <c r="N99" s="88"/>
    </row>
    <row r="100" spans="1:14" s="80" customFormat="1" ht="30.75" customHeight="1" hidden="1" thickBot="1">
      <c r="A100" s="117"/>
      <c r="B100" s="112"/>
      <c r="C100" s="53" t="s">
        <v>9</v>
      </c>
      <c r="D100" s="53"/>
      <c r="E100" s="53">
        <v>0</v>
      </c>
      <c r="F100" s="53">
        <f>E100</f>
        <v>0</v>
      </c>
      <c r="G100" s="53">
        <v>0</v>
      </c>
      <c r="H100" s="53">
        <f>G100</f>
        <v>0</v>
      </c>
      <c r="I100" s="53" t="e">
        <f t="shared" si="5"/>
        <v>#DIV/0!</v>
      </c>
      <c r="J100" s="53"/>
      <c r="K100" s="53"/>
      <c r="L100" s="53"/>
      <c r="M100" s="53"/>
      <c r="N100" s="88"/>
    </row>
    <row r="101" spans="1:14" s="80" customFormat="1" ht="30.75" customHeight="1" hidden="1" thickBot="1">
      <c r="A101" s="117"/>
      <c r="B101" s="112"/>
      <c r="C101" s="53" t="s">
        <v>10</v>
      </c>
      <c r="D101" s="53"/>
      <c r="E101" s="53">
        <v>0</v>
      </c>
      <c r="F101" s="53">
        <f>E101</f>
        <v>0</v>
      </c>
      <c r="G101" s="53">
        <v>0</v>
      </c>
      <c r="H101" s="53">
        <f>G101</f>
        <v>0</v>
      </c>
      <c r="I101" s="53" t="e">
        <f t="shared" si="5"/>
        <v>#DIV/0!</v>
      </c>
      <c r="J101" s="53"/>
      <c r="K101" s="53"/>
      <c r="L101" s="53"/>
      <c r="M101" s="53"/>
      <c r="N101" s="88"/>
    </row>
    <row r="102" spans="1:14" s="80" customFormat="1" ht="30.75" customHeight="1">
      <c r="A102" s="117" t="s">
        <v>115</v>
      </c>
      <c r="B102" s="112" t="s">
        <v>116</v>
      </c>
      <c r="C102" s="53" t="s">
        <v>7</v>
      </c>
      <c r="D102" s="53">
        <f>D103+D104+D105</f>
        <v>0</v>
      </c>
      <c r="E102" s="53">
        <f>E103+E104+E105</f>
        <v>4114.2</v>
      </c>
      <c r="F102" s="53">
        <f>F103+F104+F105</f>
        <v>4114.2</v>
      </c>
      <c r="G102" s="53">
        <f>G103+G104+G105</f>
        <v>3124.2</v>
      </c>
      <c r="H102" s="53">
        <f>H103+H104+H105</f>
        <v>3124.2</v>
      </c>
      <c r="I102" s="53">
        <f t="shared" si="5"/>
        <v>75.93699868747265</v>
      </c>
      <c r="J102" s="53">
        <f>J105</f>
        <v>990</v>
      </c>
      <c r="K102" s="124" t="s">
        <v>180</v>
      </c>
      <c r="L102" s="124" t="s">
        <v>200</v>
      </c>
      <c r="M102" s="127" t="s">
        <v>224</v>
      </c>
      <c r="N102" s="88"/>
    </row>
    <row r="103" spans="1:14" s="80" customFormat="1" ht="30.75" customHeight="1">
      <c r="A103" s="117"/>
      <c r="B103" s="112"/>
      <c r="C103" s="53" t="s">
        <v>8</v>
      </c>
      <c r="D103" s="53"/>
      <c r="E103" s="53">
        <v>0</v>
      </c>
      <c r="F103" s="53">
        <f aca="true" t="shared" si="6" ref="F103:F111">E103</f>
        <v>0</v>
      </c>
      <c r="G103" s="53"/>
      <c r="H103" s="53"/>
      <c r="I103" s="53"/>
      <c r="J103" s="53"/>
      <c r="K103" s="125"/>
      <c r="L103" s="125"/>
      <c r="M103" s="128"/>
      <c r="N103" s="88"/>
    </row>
    <row r="104" spans="1:14" s="80" customFormat="1" ht="30.75" customHeight="1">
      <c r="A104" s="117"/>
      <c r="B104" s="112"/>
      <c r="C104" s="53" t="s">
        <v>9</v>
      </c>
      <c r="D104" s="53"/>
      <c r="E104" s="53">
        <v>0</v>
      </c>
      <c r="F104" s="53">
        <f t="shared" si="6"/>
        <v>0</v>
      </c>
      <c r="G104" s="53"/>
      <c r="H104" s="53"/>
      <c r="I104" s="53"/>
      <c r="J104" s="53"/>
      <c r="K104" s="125"/>
      <c r="L104" s="125"/>
      <c r="M104" s="128"/>
      <c r="N104" s="88"/>
    </row>
    <row r="105" spans="1:14" s="80" customFormat="1" ht="71.25" customHeight="1">
      <c r="A105" s="117"/>
      <c r="B105" s="112"/>
      <c r="C105" s="53" t="s">
        <v>10</v>
      </c>
      <c r="D105" s="53">
        <v>0</v>
      </c>
      <c r="E105" s="53">
        <v>4114.2</v>
      </c>
      <c r="F105" s="53">
        <f t="shared" si="6"/>
        <v>4114.2</v>
      </c>
      <c r="G105" s="76">
        <v>3124.2</v>
      </c>
      <c r="H105" s="76">
        <f aca="true" t="shared" si="7" ref="H105:H110">G105</f>
        <v>3124.2</v>
      </c>
      <c r="I105" s="53">
        <f aca="true" t="shared" si="8" ref="I105:I111">G105/F105*100</f>
        <v>75.93699868747265</v>
      </c>
      <c r="J105" s="53">
        <f>F105-G105</f>
        <v>990</v>
      </c>
      <c r="K105" s="126"/>
      <c r="L105" s="126"/>
      <c r="M105" s="129"/>
      <c r="N105" s="88"/>
    </row>
    <row r="106" spans="1:14" s="71" customFormat="1" ht="30.75" customHeight="1">
      <c r="A106" s="114" t="s">
        <v>117</v>
      </c>
      <c r="B106" s="112" t="s">
        <v>113</v>
      </c>
      <c r="C106" s="53" t="s">
        <v>7</v>
      </c>
      <c r="D106" s="53">
        <f>D107+D108+D109</f>
        <v>41576.8</v>
      </c>
      <c r="E106" s="53">
        <f>E107+E108+E109</f>
        <v>50613.3</v>
      </c>
      <c r="F106" s="53">
        <f t="shared" si="6"/>
        <v>50613.3</v>
      </c>
      <c r="G106" s="53">
        <f>G107+G108+G109</f>
        <v>50613.3</v>
      </c>
      <c r="H106" s="53">
        <f t="shared" si="7"/>
        <v>50613.3</v>
      </c>
      <c r="I106" s="53">
        <f t="shared" si="8"/>
        <v>100</v>
      </c>
      <c r="J106" s="53"/>
      <c r="K106" s="127" t="s">
        <v>247</v>
      </c>
      <c r="L106" s="127" t="s">
        <v>201</v>
      </c>
      <c r="M106" s="113" t="s">
        <v>172</v>
      </c>
      <c r="N106" s="70"/>
    </row>
    <row r="107" spans="1:14" s="71" customFormat="1" ht="30.75" customHeight="1">
      <c r="A107" s="114"/>
      <c r="B107" s="112"/>
      <c r="C107" s="53" t="s">
        <v>8</v>
      </c>
      <c r="D107" s="53">
        <v>30061.2</v>
      </c>
      <c r="E107" s="53">
        <v>37109.7</v>
      </c>
      <c r="F107" s="53">
        <f t="shared" si="6"/>
        <v>37109.7</v>
      </c>
      <c r="G107" s="53">
        <v>37109.7</v>
      </c>
      <c r="H107" s="53">
        <f t="shared" si="7"/>
        <v>37109.7</v>
      </c>
      <c r="I107" s="53">
        <f t="shared" si="8"/>
        <v>100</v>
      </c>
      <c r="J107" s="53"/>
      <c r="K107" s="128"/>
      <c r="L107" s="128"/>
      <c r="M107" s="113"/>
      <c r="N107" s="70"/>
    </row>
    <row r="108" spans="1:14" s="71" customFormat="1" ht="65.25" customHeight="1">
      <c r="A108" s="114"/>
      <c r="B108" s="112"/>
      <c r="C108" s="53" t="s">
        <v>9</v>
      </c>
      <c r="D108" s="53">
        <v>8478.8</v>
      </c>
      <c r="E108" s="53">
        <v>10466.8</v>
      </c>
      <c r="F108" s="53">
        <f t="shared" si="6"/>
        <v>10466.8</v>
      </c>
      <c r="G108" s="53">
        <v>10466.8</v>
      </c>
      <c r="H108" s="53">
        <f t="shared" si="7"/>
        <v>10466.8</v>
      </c>
      <c r="I108" s="53">
        <f t="shared" si="8"/>
        <v>100</v>
      </c>
      <c r="J108" s="53"/>
      <c r="K108" s="128"/>
      <c r="L108" s="128"/>
      <c r="M108" s="113"/>
      <c r="N108" s="70"/>
    </row>
    <row r="109" spans="1:14" s="71" customFormat="1" ht="254.25" customHeight="1">
      <c r="A109" s="114"/>
      <c r="B109" s="112"/>
      <c r="C109" s="53" t="s">
        <v>10</v>
      </c>
      <c r="D109" s="53">
        <v>3036.8</v>
      </c>
      <c r="E109" s="53">
        <v>3036.8</v>
      </c>
      <c r="F109" s="53">
        <f t="shared" si="6"/>
        <v>3036.8</v>
      </c>
      <c r="G109" s="53">
        <v>3036.8</v>
      </c>
      <c r="H109" s="53">
        <f t="shared" si="7"/>
        <v>3036.8</v>
      </c>
      <c r="I109" s="53">
        <f t="shared" si="8"/>
        <v>100</v>
      </c>
      <c r="J109" s="53"/>
      <c r="K109" s="129"/>
      <c r="L109" s="129"/>
      <c r="M109" s="113"/>
      <c r="N109" s="70"/>
    </row>
    <row r="110" spans="1:14" s="71" customFormat="1" ht="114" customHeight="1">
      <c r="A110" s="89" t="s">
        <v>121</v>
      </c>
      <c r="B110" s="53" t="s">
        <v>122</v>
      </c>
      <c r="C110" s="53" t="s">
        <v>9</v>
      </c>
      <c r="D110" s="53">
        <v>0</v>
      </c>
      <c r="E110" s="53">
        <v>1704.5</v>
      </c>
      <c r="F110" s="53">
        <f t="shared" si="6"/>
        <v>1704.5</v>
      </c>
      <c r="G110" s="53">
        <f>1704.5</f>
        <v>1704.5</v>
      </c>
      <c r="H110" s="53">
        <f t="shared" si="7"/>
        <v>1704.5</v>
      </c>
      <c r="I110" s="53">
        <f t="shared" si="8"/>
        <v>100</v>
      </c>
      <c r="J110" s="53"/>
      <c r="K110" s="53" t="s">
        <v>180</v>
      </c>
      <c r="L110" s="53" t="s">
        <v>202</v>
      </c>
      <c r="M110" s="53"/>
      <c r="N110" s="70"/>
    </row>
    <row r="111" spans="1:14" s="71" customFormat="1" ht="30.75" customHeight="1">
      <c r="A111" s="118" t="s">
        <v>30</v>
      </c>
      <c r="B111" s="112" t="s">
        <v>77</v>
      </c>
      <c r="C111" s="53" t="s">
        <v>7</v>
      </c>
      <c r="D111" s="53">
        <f>SUM(D112,D113,D114)</f>
        <v>89810.4</v>
      </c>
      <c r="E111" s="53">
        <f>SUM(E112,E113,E114)</f>
        <v>102426.09999999999</v>
      </c>
      <c r="F111" s="53">
        <f t="shared" si="6"/>
        <v>102426.09999999999</v>
      </c>
      <c r="G111" s="76">
        <f>G112+G113+G114</f>
        <v>101419.2</v>
      </c>
      <c r="H111" s="76">
        <f aca="true" t="shared" si="9" ref="H111:H117">G111</f>
        <v>101419.2</v>
      </c>
      <c r="I111" s="53">
        <f t="shared" si="8"/>
        <v>99.01694978135455</v>
      </c>
      <c r="J111" s="53">
        <f>J113+J114</f>
        <v>0</v>
      </c>
      <c r="K111" s="53"/>
      <c r="L111" s="53"/>
      <c r="M111" s="112"/>
      <c r="N111" s="70"/>
    </row>
    <row r="112" spans="1:14" s="71" customFormat="1" ht="30.75" customHeight="1">
      <c r="A112" s="118"/>
      <c r="B112" s="112"/>
      <c r="C112" s="53" t="s">
        <v>8</v>
      </c>
      <c r="D112" s="53"/>
      <c r="E112" s="53">
        <f>SUM(E116)</f>
        <v>0</v>
      </c>
      <c r="F112" s="53">
        <v>0</v>
      </c>
      <c r="G112" s="53"/>
      <c r="H112" s="76">
        <f t="shared" si="9"/>
        <v>0</v>
      </c>
      <c r="I112" s="53"/>
      <c r="J112" s="53"/>
      <c r="K112" s="53"/>
      <c r="L112" s="53"/>
      <c r="M112" s="112"/>
      <c r="N112" s="70"/>
    </row>
    <row r="113" spans="1:14" s="71" customFormat="1" ht="30.75" customHeight="1">
      <c r="A113" s="118"/>
      <c r="B113" s="112"/>
      <c r="C113" s="53" t="s">
        <v>9</v>
      </c>
      <c r="D113" s="53">
        <f>SUM(D117)</f>
        <v>2170</v>
      </c>
      <c r="E113" s="53">
        <f>SUM(E117)</f>
        <v>2189.4</v>
      </c>
      <c r="F113" s="53">
        <f>E113</f>
        <v>2189.4</v>
      </c>
      <c r="G113" s="53">
        <f>G117</f>
        <v>2189.4</v>
      </c>
      <c r="H113" s="76">
        <f t="shared" si="9"/>
        <v>2189.4</v>
      </c>
      <c r="I113" s="53">
        <f>G113/F113*100</f>
        <v>100</v>
      </c>
      <c r="J113" s="53"/>
      <c r="K113" s="53"/>
      <c r="L113" s="53"/>
      <c r="M113" s="112"/>
      <c r="N113" s="70"/>
    </row>
    <row r="114" spans="1:14" s="71" customFormat="1" ht="30.75" customHeight="1">
      <c r="A114" s="118"/>
      <c r="B114" s="112"/>
      <c r="C114" s="53" t="s">
        <v>10</v>
      </c>
      <c r="D114" s="53">
        <f>SUM(D118)</f>
        <v>87640.4</v>
      </c>
      <c r="E114" s="53">
        <f>SUM(E118)</f>
        <v>100236.7</v>
      </c>
      <c r="F114" s="53">
        <f>E114</f>
        <v>100236.7</v>
      </c>
      <c r="G114" s="53">
        <f>G118</f>
        <v>99229.8</v>
      </c>
      <c r="H114" s="76">
        <f t="shared" si="9"/>
        <v>99229.8</v>
      </c>
      <c r="I114" s="53">
        <f>G114/F114*100</f>
        <v>98.995477704274</v>
      </c>
      <c r="J114" s="53"/>
      <c r="K114" s="53"/>
      <c r="L114" s="53"/>
      <c r="M114" s="112"/>
      <c r="N114" s="70"/>
    </row>
    <row r="115" spans="1:14" s="73" customFormat="1" ht="30.75" customHeight="1">
      <c r="A115" s="114" t="s">
        <v>65</v>
      </c>
      <c r="B115" s="112" t="s">
        <v>31</v>
      </c>
      <c r="C115" s="53" t="s">
        <v>7</v>
      </c>
      <c r="D115" s="53">
        <f>D116+D117+D118</f>
        <v>89810.4</v>
      </c>
      <c r="E115" s="53">
        <f>E116+E117+E118</f>
        <v>102426.09999999999</v>
      </c>
      <c r="F115" s="53">
        <f>F116+F117+F118</f>
        <v>102426.09999999999</v>
      </c>
      <c r="G115" s="76">
        <f>G116+G117+G118</f>
        <v>101419.2</v>
      </c>
      <c r="H115" s="76">
        <f t="shared" si="9"/>
        <v>101419.2</v>
      </c>
      <c r="I115" s="53">
        <f>G115/F115*100</f>
        <v>99.01694978135455</v>
      </c>
      <c r="J115" s="53">
        <f>J117+J118</f>
        <v>1006.8999999999942</v>
      </c>
      <c r="K115" s="124" t="s">
        <v>209</v>
      </c>
      <c r="L115" s="124" t="s">
        <v>209</v>
      </c>
      <c r="M115" s="112" t="s">
        <v>208</v>
      </c>
      <c r="N115" s="72"/>
    </row>
    <row r="116" spans="1:14" s="73" customFormat="1" ht="30.75" customHeight="1">
      <c r="A116" s="114"/>
      <c r="B116" s="112"/>
      <c r="C116" s="53" t="s">
        <v>8</v>
      </c>
      <c r="D116" s="53"/>
      <c r="E116" s="53">
        <v>0</v>
      </c>
      <c r="F116" s="53">
        <v>0</v>
      </c>
      <c r="G116" s="53"/>
      <c r="H116" s="76">
        <f t="shared" si="9"/>
        <v>0</v>
      </c>
      <c r="I116" s="53"/>
      <c r="J116" s="53"/>
      <c r="K116" s="125"/>
      <c r="L116" s="125"/>
      <c r="M116" s="112"/>
      <c r="N116" s="72"/>
    </row>
    <row r="117" spans="1:14" s="73" customFormat="1" ht="30.75" customHeight="1">
      <c r="A117" s="114"/>
      <c r="B117" s="112"/>
      <c r="C117" s="53" t="s">
        <v>9</v>
      </c>
      <c r="D117" s="53">
        <v>2170</v>
      </c>
      <c r="E117" s="53">
        <v>2189.4</v>
      </c>
      <c r="F117" s="53">
        <f>E117</f>
        <v>2189.4</v>
      </c>
      <c r="G117" s="53">
        <v>2189.4</v>
      </c>
      <c r="H117" s="76">
        <f t="shared" si="9"/>
        <v>2189.4</v>
      </c>
      <c r="I117" s="53">
        <f>G117/F117*100</f>
        <v>100</v>
      </c>
      <c r="J117" s="53"/>
      <c r="K117" s="125"/>
      <c r="L117" s="125"/>
      <c r="M117" s="112"/>
      <c r="N117" s="72"/>
    </row>
    <row r="118" spans="1:14" s="73" customFormat="1" ht="30.75" customHeight="1">
      <c r="A118" s="114"/>
      <c r="B118" s="112"/>
      <c r="C118" s="53" t="s">
        <v>10</v>
      </c>
      <c r="D118" s="53">
        <v>87640.4</v>
      </c>
      <c r="E118" s="53">
        <v>100236.7</v>
      </c>
      <c r="F118" s="53">
        <f>E118</f>
        <v>100236.7</v>
      </c>
      <c r="G118" s="76">
        <f>52017.9+47211.9</f>
        <v>99229.8</v>
      </c>
      <c r="H118" s="76">
        <f>G118</f>
        <v>99229.8</v>
      </c>
      <c r="I118" s="53">
        <f>G118/F118*100</f>
        <v>98.995477704274</v>
      </c>
      <c r="J118" s="53">
        <f>F118-G118</f>
        <v>1006.8999999999942</v>
      </c>
      <c r="K118" s="126"/>
      <c r="L118" s="126"/>
      <c r="M118" s="112"/>
      <c r="N118" s="72"/>
    </row>
    <row r="119" spans="1:14" s="73" customFormat="1" ht="30.75" customHeight="1" hidden="1">
      <c r="A119" s="118"/>
      <c r="B119" s="112" t="s">
        <v>32</v>
      </c>
      <c r="C119" s="53" t="s">
        <v>7</v>
      </c>
      <c r="D119" s="53"/>
      <c r="E119" s="53">
        <f>E120+E121+E122</f>
        <v>0</v>
      </c>
      <c r="F119" s="53">
        <f>F120+F121+F122</f>
        <v>0</v>
      </c>
      <c r="G119" s="53" t="s">
        <v>84</v>
      </c>
      <c r="H119" s="53"/>
      <c r="I119" s="53"/>
      <c r="J119" s="53">
        <v>0</v>
      </c>
      <c r="K119" s="53"/>
      <c r="L119" s="53"/>
      <c r="M119" s="112"/>
      <c r="N119" s="72"/>
    </row>
    <row r="120" spans="1:14" s="73" customFormat="1" ht="30.75" customHeight="1" hidden="1">
      <c r="A120" s="118"/>
      <c r="B120" s="112"/>
      <c r="C120" s="53" t="s">
        <v>8</v>
      </c>
      <c r="D120" s="53"/>
      <c r="E120" s="53">
        <v>0</v>
      </c>
      <c r="F120" s="53">
        <v>0</v>
      </c>
      <c r="G120" s="53"/>
      <c r="H120" s="53"/>
      <c r="I120" s="53"/>
      <c r="J120" s="53"/>
      <c r="K120" s="53"/>
      <c r="L120" s="53"/>
      <c r="M120" s="112"/>
      <c r="N120" s="72"/>
    </row>
    <row r="121" spans="1:14" s="73" customFormat="1" ht="30.75" customHeight="1" hidden="1">
      <c r="A121" s="118"/>
      <c r="B121" s="112"/>
      <c r="C121" s="53" t="s">
        <v>9</v>
      </c>
      <c r="D121" s="53"/>
      <c r="E121" s="53">
        <v>0</v>
      </c>
      <c r="F121" s="53">
        <v>0</v>
      </c>
      <c r="G121" s="53"/>
      <c r="H121" s="53"/>
      <c r="I121" s="53"/>
      <c r="J121" s="53"/>
      <c r="K121" s="53"/>
      <c r="L121" s="53"/>
      <c r="M121" s="112"/>
      <c r="N121" s="72"/>
    </row>
    <row r="122" spans="1:14" s="73" customFormat="1" ht="30.75" customHeight="1" hidden="1" thickBot="1">
      <c r="A122" s="118"/>
      <c r="B122" s="112"/>
      <c r="C122" s="53" t="s">
        <v>10</v>
      </c>
      <c r="D122" s="53"/>
      <c r="E122" s="53">
        <v>0</v>
      </c>
      <c r="F122" s="53">
        <v>0</v>
      </c>
      <c r="G122" s="53"/>
      <c r="H122" s="53"/>
      <c r="I122" s="53"/>
      <c r="J122" s="53">
        <v>0</v>
      </c>
      <c r="K122" s="53"/>
      <c r="L122" s="53"/>
      <c r="M122" s="112"/>
      <c r="N122" s="72"/>
    </row>
    <row r="123" spans="1:14" s="73" customFormat="1" ht="30.75" customHeight="1" hidden="1">
      <c r="A123" s="69"/>
      <c r="B123" s="112" t="s">
        <v>14</v>
      </c>
      <c r="C123" s="112"/>
      <c r="D123" s="112"/>
      <c r="E123" s="112"/>
      <c r="F123" s="112"/>
      <c r="G123" s="112"/>
      <c r="H123" s="112"/>
      <c r="I123" s="112"/>
      <c r="J123" s="112"/>
      <c r="K123" s="112"/>
      <c r="L123" s="112"/>
      <c r="M123" s="112"/>
      <c r="N123" s="72"/>
    </row>
    <row r="124" spans="1:14" s="71" customFormat="1" ht="30.75" customHeight="1" hidden="1">
      <c r="A124" s="90"/>
      <c r="B124" s="112" t="s">
        <v>33</v>
      </c>
      <c r="C124" s="53" t="s">
        <v>7</v>
      </c>
      <c r="D124" s="53"/>
      <c r="E124" s="53">
        <f>E127+E126+E125</f>
        <v>0</v>
      </c>
      <c r="F124" s="53">
        <f>F127+F126+F125</f>
        <v>0</v>
      </c>
      <c r="G124" s="53"/>
      <c r="H124" s="53"/>
      <c r="I124" s="53">
        <f>I127+I126+I125</f>
        <v>0</v>
      </c>
      <c r="J124" s="53">
        <f>J127+J126+J125</f>
        <v>0</v>
      </c>
      <c r="K124" s="53"/>
      <c r="L124" s="53"/>
      <c r="M124" s="112"/>
      <c r="N124" s="72"/>
    </row>
    <row r="125" spans="1:14" s="71" customFormat="1" ht="30.75" customHeight="1" hidden="1">
      <c r="A125" s="90"/>
      <c r="B125" s="112"/>
      <c r="C125" s="53" t="s">
        <v>8</v>
      </c>
      <c r="D125" s="53"/>
      <c r="E125" s="53">
        <v>0</v>
      </c>
      <c r="F125" s="53">
        <v>0</v>
      </c>
      <c r="G125" s="53">
        <v>0</v>
      </c>
      <c r="H125" s="53"/>
      <c r="I125" s="53"/>
      <c r="J125" s="53"/>
      <c r="K125" s="53"/>
      <c r="L125" s="53"/>
      <c r="M125" s="112"/>
      <c r="N125" s="72"/>
    </row>
    <row r="126" spans="1:14" s="71" customFormat="1" ht="30.75" customHeight="1" hidden="1">
      <c r="A126" s="90"/>
      <c r="B126" s="112"/>
      <c r="C126" s="53" t="s">
        <v>9</v>
      </c>
      <c r="D126" s="53"/>
      <c r="E126" s="53">
        <v>0</v>
      </c>
      <c r="F126" s="53"/>
      <c r="G126" s="53">
        <v>0</v>
      </c>
      <c r="H126" s="53"/>
      <c r="I126" s="53"/>
      <c r="J126" s="53"/>
      <c r="K126" s="53"/>
      <c r="L126" s="53"/>
      <c r="M126" s="112"/>
      <c r="N126" s="72"/>
    </row>
    <row r="127" spans="1:14" s="71" customFormat="1" ht="30.75" customHeight="1" hidden="1">
      <c r="A127" s="90"/>
      <c r="B127" s="112"/>
      <c r="C127" s="53" t="s">
        <v>10</v>
      </c>
      <c r="D127" s="53"/>
      <c r="E127" s="53">
        <v>0</v>
      </c>
      <c r="F127" s="53">
        <f>E127</f>
        <v>0</v>
      </c>
      <c r="G127" s="53"/>
      <c r="H127" s="53"/>
      <c r="I127" s="53"/>
      <c r="J127" s="53"/>
      <c r="K127" s="53"/>
      <c r="L127" s="53"/>
      <c r="M127" s="112"/>
      <c r="N127" s="72"/>
    </row>
    <row r="128" spans="1:14" s="71" customFormat="1" ht="30.75" customHeight="1" hidden="1">
      <c r="A128" s="90"/>
      <c r="B128" s="112" t="s">
        <v>34</v>
      </c>
      <c r="C128" s="53" t="s">
        <v>7</v>
      </c>
      <c r="D128" s="53"/>
      <c r="E128" s="53">
        <f>E129+E130+E131</f>
        <v>0</v>
      </c>
      <c r="F128" s="53">
        <f>F129+F130+F131</f>
        <v>0</v>
      </c>
      <c r="G128" s="53"/>
      <c r="H128" s="53"/>
      <c r="I128" s="53"/>
      <c r="J128" s="53"/>
      <c r="K128" s="53"/>
      <c r="L128" s="53"/>
      <c r="M128" s="112"/>
      <c r="N128" s="72"/>
    </row>
    <row r="129" spans="1:14" s="71" customFormat="1" ht="30.75" customHeight="1" hidden="1">
      <c r="A129" s="90"/>
      <c r="B129" s="112"/>
      <c r="C129" s="53" t="s">
        <v>8</v>
      </c>
      <c r="D129" s="53"/>
      <c r="E129" s="53">
        <v>0</v>
      </c>
      <c r="F129" s="53">
        <v>0</v>
      </c>
      <c r="G129" s="53">
        <v>0</v>
      </c>
      <c r="H129" s="53"/>
      <c r="I129" s="53"/>
      <c r="J129" s="53"/>
      <c r="K129" s="53"/>
      <c r="L129" s="53"/>
      <c r="M129" s="112"/>
      <c r="N129" s="72"/>
    </row>
    <row r="130" spans="1:14" s="71" customFormat="1" ht="30.75" customHeight="1" hidden="1">
      <c r="A130" s="90"/>
      <c r="B130" s="112"/>
      <c r="C130" s="53" t="s">
        <v>9</v>
      </c>
      <c r="D130" s="53"/>
      <c r="E130" s="53">
        <v>0</v>
      </c>
      <c r="F130" s="53">
        <v>0</v>
      </c>
      <c r="G130" s="53">
        <v>0</v>
      </c>
      <c r="H130" s="53"/>
      <c r="I130" s="53"/>
      <c r="J130" s="53"/>
      <c r="K130" s="53"/>
      <c r="L130" s="53"/>
      <c r="M130" s="112"/>
      <c r="N130" s="72"/>
    </row>
    <row r="131" spans="1:14" s="71" customFormat="1" ht="30.75" customHeight="1" hidden="1">
      <c r="A131" s="90"/>
      <c r="B131" s="112"/>
      <c r="C131" s="53" t="s">
        <v>10</v>
      </c>
      <c r="D131" s="53"/>
      <c r="E131" s="53">
        <v>0</v>
      </c>
      <c r="F131" s="53">
        <v>0</v>
      </c>
      <c r="G131" s="53"/>
      <c r="H131" s="53"/>
      <c r="I131" s="53"/>
      <c r="J131" s="53"/>
      <c r="K131" s="53"/>
      <c r="L131" s="53"/>
      <c r="M131" s="112"/>
      <c r="N131" s="72"/>
    </row>
    <row r="132" spans="1:14" s="71" customFormat="1" ht="30.75" customHeight="1">
      <c r="A132" s="118" t="s">
        <v>35</v>
      </c>
      <c r="B132" s="112" t="s">
        <v>78</v>
      </c>
      <c r="C132" s="53" t="s">
        <v>7</v>
      </c>
      <c r="D132" s="53">
        <f>D133+D134+D135</f>
        <v>805.3</v>
      </c>
      <c r="E132" s="53">
        <f>E133+E134+E135</f>
        <v>1542.9</v>
      </c>
      <c r="F132" s="53">
        <f>F133+F134+F135</f>
        <v>1542.9</v>
      </c>
      <c r="G132" s="53">
        <f>G133+G134+G135</f>
        <v>1542.9</v>
      </c>
      <c r="H132" s="53">
        <f>H133+H134+H135</f>
        <v>1542.9</v>
      </c>
      <c r="I132" s="53">
        <f>G132/F132*100</f>
        <v>100</v>
      </c>
      <c r="J132" s="53">
        <f>J135</f>
        <v>0</v>
      </c>
      <c r="K132" s="53"/>
      <c r="L132" s="53"/>
      <c r="M132" s="112"/>
      <c r="N132" s="70"/>
    </row>
    <row r="133" spans="1:14" s="71" customFormat="1" ht="30.75" customHeight="1">
      <c r="A133" s="118"/>
      <c r="B133" s="112"/>
      <c r="C133" s="53" t="s">
        <v>8</v>
      </c>
      <c r="D133" s="53"/>
      <c r="E133" s="53">
        <f>E137+E141</f>
        <v>0</v>
      </c>
      <c r="F133" s="53">
        <v>0</v>
      </c>
      <c r="G133" s="53"/>
      <c r="H133" s="53"/>
      <c r="I133" s="53"/>
      <c r="J133" s="53"/>
      <c r="K133" s="53"/>
      <c r="L133" s="53"/>
      <c r="M133" s="112"/>
      <c r="N133" s="70"/>
    </row>
    <row r="134" spans="1:14" s="71" customFormat="1" ht="30.75" customHeight="1">
      <c r="A134" s="118"/>
      <c r="B134" s="112"/>
      <c r="C134" s="53" t="s">
        <v>9</v>
      </c>
      <c r="D134" s="53"/>
      <c r="E134" s="53">
        <f>E138+E142</f>
        <v>0</v>
      </c>
      <c r="F134" s="53">
        <v>0</v>
      </c>
      <c r="G134" s="53"/>
      <c r="H134" s="53"/>
      <c r="I134" s="53"/>
      <c r="J134" s="53"/>
      <c r="K134" s="53"/>
      <c r="L134" s="53"/>
      <c r="M134" s="112"/>
      <c r="N134" s="70"/>
    </row>
    <row r="135" spans="1:14" s="71" customFormat="1" ht="30.75" customHeight="1">
      <c r="A135" s="118"/>
      <c r="B135" s="112"/>
      <c r="C135" s="53" t="s">
        <v>10</v>
      </c>
      <c r="D135" s="53">
        <f>D139+D143+D147</f>
        <v>805.3</v>
      </c>
      <c r="E135" s="53">
        <f>E139+E143+E147</f>
        <v>1542.9</v>
      </c>
      <c r="F135" s="53">
        <f>E135</f>
        <v>1542.9</v>
      </c>
      <c r="G135" s="53">
        <f>G139+G143+G147</f>
        <v>1542.9</v>
      </c>
      <c r="H135" s="53">
        <f>H139+H143+H147</f>
        <v>1542.9</v>
      </c>
      <c r="I135" s="53">
        <f aca="true" t="shared" si="10" ref="I135:I155">G135/F135*100</f>
        <v>100</v>
      </c>
      <c r="J135" s="53">
        <f>J136+J140</f>
        <v>0</v>
      </c>
      <c r="K135" s="53"/>
      <c r="L135" s="53"/>
      <c r="M135" s="112"/>
      <c r="N135" s="70"/>
    </row>
    <row r="136" spans="1:14" s="73" customFormat="1" ht="30.75" customHeight="1">
      <c r="A136" s="114" t="s">
        <v>67</v>
      </c>
      <c r="B136" s="112" t="s">
        <v>36</v>
      </c>
      <c r="C136" s="53" t="s">
        <v>7</v>
      </c>
      <c r="D136" s="53">
        <f>D137+D138+D139</f>
        <v>578.4</v>
      </c>
      <c r="E136" s="53">
        <f>E137+E138+E139</f>
        <v>199.9</v>
      </c>
      <c r="F136" s="53">
        <f>F137+F138+F139</f>
        <v>199.9</v>
      </c>
      <c r="G136" s="53">
        <f>G137+G138+G139</f>
        <v>199.9</v>
      </c>
      <c r="H136" s="53">
        <f>H137+H138+H139</f>
        <v>199.9</v>
      </c>
      <c r="I136" s="53">
        <f t="shared" si="10"/>
        <v>100</v>
      </c>
      <c r="J136" s="53">
        <f>J139</f>
        <v>0</v>
      </c>
      <c r="K136" s="124" t="s">
        <v>211</v>
      </c>
      <c r="L136" s="124" t="s">
        <v>210</v>
      </c>
      <c r="M136" s="112" t="s">
        <v>166</v>
      </c>
      <c r="N136" s="72"/>
    </row>
    <row r="137" spans="1:14" s="73" customFormat="1" ht="30.75" customHeight="1">
      <c r="A137" s="114"/>
      <c r="B137" s="112"/>
      <c r="C137" s="53" t="s">
        <v>8</v>
      </c>
      <c r="D137" s="53"/>
      <c r="E137" s="53">
        <v>0</v>
      </c>
      <c r="F137" s="53">
        <v>0</v>
      </c>
      <c r="G137" s="53"/>
      <c r="H137" s="53"/>
      <c r="I137" s="53"/>
      <c r="J137" s="53"/>
      <c r="K137" s="125"/>
      <c r="L137" s="125"/>
      <c r="M137" s="112"/>
      <c r="N137" s="72"/>
    </row>
    <row r="138" spans="1:14" s="73" customFormat="1" ht="30.75" customHeight="1">
      <c r="A138" s="114"/>
      <c r="B138" s="112"/>
      <c r="C138" s="53" t="s">
        <v>9</v>
      </c>
      <c r="D138" s="53"/>
      <c r="E138" s="53">
        <v>0</v>
      </c>
      <c r="F138" s="53">
        <v>0</v>
      </c>
      <c r="G138" s="53"/>
      <c r="H138" s="53"/>
      <c r="I138" s="53"/>
      <c r="J138" s="53"/>
      <c r="K138" s="125"/>
      <c r="L138" s="125"/>
      <c r="M138" s="112"/>
      <c r="N138" s="72"/>
    </row>
    <row r="139" spans="1:14" s="73" customFormat="1" ht="30.75" customHeight="1">
      <c r="A139" s="114"/>
      <c r="B139" s="112"/>
      <c r="C139" s="53" t="s">
        <v>10</v>
      </c>
      <c r="D139" s="53">
        <v>578.4</v>
      </c>
      <c r="E139" s="53">
        <v>199.9</v>
      </c>
      <c r="F139" s="53">
        <f>E139</f>
        <v>199.9</v>
      </c>
      <c r="G139" s="53">
        <v>199.9</v>
      </c>
      <c r="H139" s="53">
        <f>SUM(G139)</f>
        <v>199.9</v>
      </c>
      <c r="I139" s="53">
        <f t="shared" si="10"/>
        <v>100</v>
      </c>
      <c r="J139" s="53"/>
      <c r="K139" s="126"/>
      <c r="L139" s="126"/>
      <c r="M139" s="112"/>
      <c r="N139" s="72"/>
    </row>
    <row r="140" spans="1:14" s="73" customFormat="1" ht="30.75" customHeight="1">
      <c r="A140" s="114" t="s">
        <v>110</v>
      </c>
      <c r="B140" s="112" t="s">
        <v>37</v>
      </c>
      <c r="C140" s="53" t="s">
        <v>7</v>
      </c>
      <c r="D140" s="53">
        <f>D141+D142+D143</f>
        <v>226.9</v>
      </c>
      <c r="E140" s="53">
        <f>E141+E142+E143</f>
        <v>83</v>
      </c>
      <c r="F140" s="53">
        <f>F141+F142+F143</f>
        <v>83</v>
      </c>
      <c r="G140" s="53">
        <f>G141+G142+G143</f>
        <v>83</v>
      </c>
      <c r="H140" s="53">
        <f>H141+H142+H143</f>
        <v>83</v>
      </c>
      <c r="I140" s="53">
        <f t="shared" si="10"/>
        <v>100</v>
      </c>
      <c r="J140" s="53"/>
      <c r="K140" s="124" t="s">
        <v>213</v>
      </c>
      <c r="L140" s="124" t="s">
        <v>212</v>
      </c>
      <c r="M140" s="112" t="s">
        <v>166</v>
      </c>
      <c r="N140" s="72"/>
    </row>
    <row r="141" spans="1:14" s="73" customFormat="1" ht="30.75" customHeight="1">
      <c r="A141" s="116"/>
      <c r="B141" s="112"/>
      <c r="C141" s="53" t="s">
        <v>8</v>
      </c>
      <c r="D141" s="53"/>
      <c r="E141" s="53">
        <v>0</v>
      </c>
      <c r="F141" s="53">
        <f>E141</f>
        <v>0</v>
      </c>
      <c r="G141" s="53"/>
      <c r="H141" s="53"/>
      <c r="I141" s="53"/>
      <c r="J141" s="53"/>
      <c r="K141" s="125"/>
      <c r="L141" s="125"/>
      <c r="M141" s="112"/>
      <c r="N141" s="72"/>
    </row>
    <row r="142" spans="1:14" s="73" customFormat="1" ht="30.75" customHeight="1">
      <c r="A142" s="116"/>
      <c r="B142" s="112"/>
      <c r="C142" s="53" t="s">
        <v>9</v>
      </c>
      <c r="D142" s="53"/>
      <c r="E142" s="53">
        <v>0</v>
      </c>
      <c r="F142" s="53">
        <f>E142</f>
        <v>0</v>
      </c>
      <c r="G142" s="53"/>
      <c r="H142" s="53"/>
      <c r="I142" s="53"/>
      <c r="J142" s="53"/>
      <c r="K142" s="125"/>
      <c r="L142" s="125"/>
      <c r="M142" s="112"/>
      <c r="N142" s="72"/>
    </row>
    <row r="143" spans="1:14" s="73" customFormat="1" ht="30.75" customHeight="1">
      <c r="A143" s="116"/>
      <c r="B143" s="112"/>
      <c r="C143" s="53" t="s">
        <v>10</v>
      </c>
      <c r="D143" s="53">
        <v>226.9</v>
      </c>
      <c r="E143" s="53">
        <v>83</v>
      </c>
      <c r="F143" s="53">
        <f>E143</f>
        <v>83</v>
      </c>
      <c r="G143" s="53">
        <v>83</v>
      </c>
      <c r="H143" s="53">
        <f>G143</f>
        <v>83</v>
      </c>
      <c r="I143" s="53">
        <f t="shared" si="10"/>
        <v>100</v>
      </c>
      <c r="J143" s="53"/>
      <c r="K143" s="126"/>
      <c r="L143" s="126"/>
      <c r="M143" s="112"/>
      <c r="N143" s="72"/>
    </row>
    <row r="144" spans="1:14" s="73" customFormat="1" ht="30.75" customHeight="1">
      <c r="A144" s="118" t="s">
        <v>140</v>
      </c>
      <c r="B144" s="112" t="s">
        <v>139</v>
      </c>
      <c r="C144" s="53" t="s">
        <v>7</v>
      </c>
      <c r="D144" s="53">
        <f>D145+D146+D147</f>
        <v>0</v>
      </c>
      <c r="E144" s="53">
        <f>E145+E146+E147</f>
        <v>1260</v>
      </c>
      <c r="F144" s="53">
        <f>F145+F146+F147</f>
        <v>1260</v>
      </c>
      <c r="G144" s="53">
        <f>G147</f>
        <v>1260</v>
      </c>
      <c r="H144" s="53">
        <f>H147</f>
        <v>1260</v>
      </c>
      <c r="I144" s="53">
        <f t="shared" si="10"/>
        <v>100</v>
      </c>
      <c r="J144" s="53"/>
      <c r="K144" s="124"/>
      <c r="L144" s="124" t="s">
        <v>214</v>
      </c>
      <c r="M144" s="112" t="s">
        <v>166</v>
      </c>
      <c r="N144" s="72"/>
    </row>
    <row r="145" spans="1:14" s="73" customFormat="1" ht="30.75" customHeight="1">
      <c r="A145" s="118"/>
      <c r="B145" s="112"/>
      <c r="C145" s="53" t="s">
        <v>8</v>
      </c>
      <c r="D145" s="53"/>
      <c r="E145" s="53">
        <v>0</v>
      </c>
      <c r="F145" s="53">
        <v>0</v>
      </c>
      <c r="G145" s="53"/>
      <c r="H145" s="53"/>
      <c r="I145" s="53"/>
      <c r="J145" s="53"/>
      <c r="K145" s="125"/>
      <c r="L145" s="125"/>
      <c r="M145" s="112"/>
      <c r="N145" s="72"/>
    </row>
    <row r="146" spans="1:14" s="73" customFormat="1" ht="30.75" customHeight="1">
      <c r="A146" s="118"/>
      <c r="B146" s="112"/>
      <c r="C146" s="53" t="s">
        <v>9</v>
      </c>
      <c r="D146" s="53"/>
      <c r="E146" s="53">
        <v>0</v>
      </c>
      <c r="F146" s="53">
        <v>0</v>
      </c>
      <c r="G146" s="53"/>
      <c r="H146" s="53"/>
      <c r="I146" s="53"/>
      <c r="J146" s="53"/>
      <c r="K146" s="125"/>
      <c r="L146" s="125"/>
      <c r="M146" s="112"/>
      <c r="N146" s="72"/>
    </row>
    <row r="147" spans="1:14" s="73" customFormat="1" ht="30.75" customHeight="1">
      <c r="A147" s="118"/>
      <c r="B147" s="112"/>
      <c r="C147" s="53" t="s">
        <v>10</v>
      </c>
      <c r="D147" s="53">
        <v>0</v>
      </c>
      <c r="E147" s="53">
        <v>1260</v>
      </c>
      <c r="F147" s="53">
        <f>E147</f>
        <v>1260</v>
      </c>
      <c r="G147" s="53">
        <v>1260</v>
      </c>
      <c r="H147" s="53">
        <f>G147</f>
        <v>1260</v>
      </c>
      <c r="I147" s="53">
        <f t="shared" si="10"/>
        <v>100</v>
      </c>
      <c r="J147" s="54"/>
      <c r="K147" s="126"/>
      <c r="L147" s="126"/>
      <c r="M147" s="112"/>
      <c r="N147" s="72"/>
    </row>
    <row r="148" spans="1:14" s="71" customFormat="1" ht="30.75" customHeight="1">
      <c r="A148" s="118" t="s">
        <v>38</v>
      </c>
      <c r="B148" s="112" t="s">
        <v>79</v>
      </c>
      <c r="C148" s="53" t="s">
        <v>7</v>
      </c>
      <c r="D148" s="53">
        <f>D149+D150+D151</f>
        <v>8008</v>
      </c>
      <c r="E148" s="53">
        <f>E149+E150+E151</f>
        <v>12391.900000000001</v>
      </c>
      <c r="F148" s="53">
        <f>F149+F150+F151</f>
        <v>12391.900000000001</v>
      </c>
      <c r="G148" s="53">
        <f>G149+G150+G151</f>
        <v>12391.900000000001</v>
      </c>
      <c r="H148" s="53">
        <f aca="true" t="shared" si="11" ref="H148:H153">G148</f>
        <v>12391.900000000001</v>
      </c>
      <c r="I148" s="53">
        <f t="shared" si="10"/>
        <v>100</v>
      </c>
      <c r="J148" s="53">
        <f>J150+J151</f>
        <v>0</v>
      </c>
      <c r="K148" s="53"/>
      <c r="L148" s="53"/>
      <c r="M148" s="112"/>
      <c r="N148" s="70"/>
    </row>
    <row r="149" spans="1:14" s="71" customFormat="1" ht="30.75" customHeight="1">
      <c r="A149" s="118"/>
      <c r="B149" s="112"/>
      <c r="C149" s="53" t="s">
        <v>8</v>
      </c>
      <c r="D149" s="53"/>
      <c r="E149" s="53"/>
      <c r="F149" s="53"/>
      <c r="G149" s="53">
        <f>G153</f>
        <v>0</v>
      </c>
      <c r="H149" s="53">
        <f t="shared" si="11"/>
        <v>0</v>
      </c>
      <c r="I149" s="53"/>
      <c r="J149" s="53"/>
      <c r="K149" s="53"/>
      <c r="L149" s="53"/>
      <c r="M149" s="112"/>
      <c r="N149" s="70"/>
    </row>
    <row r="150" spans="1:14" s="71" customFormat="1" ht="30.75" customHeight="1">
      <c r="A150" s="118"/>
      <c r="B150" s="112"/>
      <c r="C150" s="53" t="s">
        <v>9</v>
      </c>
      <c r="D150" s="53">
        <f aca="true" t="shared" si="12" ref="D150:F151">D154</f>
        <v>5908</v>
      </c>
      <c r="E150" s="53">
        <f t="shared" si="12"/>
        <v>10292.1</v>
      </c>
      <c r="F150" s="53">
        <f t="shared" si="12"/>
        <v>10292.1</v>
      </c>
      <c r="G150" s="53">
        <f>G154</f>
        <v>10292.1</v>
      </c>
      <c r="H150" s="53">
        <f t="shared" si="11"/>
        <v>10292.1</v>
      </c>
      <c r="I150" s="53">
        <f t="shared" si="10"/>
        <v>100</v>
      </c>
      <c r="J150" s="53">
        <v>0</v>
      </c>
      <c r="K150" s="53"/>
      <c r="L150" s="53"/>
      <c r="M150" s="112"/>
      <c r="N150" s="70"/>
    </row>
    <row r="151" spans="1:14" s="71" customFormat="1" ht="30.75" customHeight="1">
      <c r="A151" s="118"/>
      <c r="B151" s="112"/>
      <c r="C151" s="53" t="s">
        <v>10</v>
      </c>
      <c r="D151" s="53">
        <f t="shared" si="12"/>
        <v>2100</v>
      </c>
      <c r="E151" s="53">
        <f t="shared" si="12"/>
        <v>2099.8</v>
      </c>
      <c r="F151" s="53">
        <f t="shared" si="12"/>
        <v>2099.8</v>
      </c>
      <c r="G151" s="53">
        <f>G155</f>
        <v>2099.8</v>
      </c>
      <c r="H151" s="53">
        <f>G151</f>
        <v>2099.8</v>
      </c>
      <c r="I151" s="53">
        <f t="shared" si="10"/>
        <v>100</v>
      </c>
      <c r="J151" s="53">
        <v>0</v>
      </c>
      <c r="K151" s="53"/>
      <c r="L151" s="53"/>
      <c r="M151" s="112"/>
      <c r="N151" s="70"/>
    </row>
    <row r="152" spans="1:14" s="73" customFormat="1" ht="30.75" customHeight="1">
      <c r="A152" s="114" t="s">
        <v>70</v>
      </c>
      <c r="B152" s="112" t="s">
        <v>39</v>
      </c>
      <c r="C152" s="53" t="s">
        <v>7</v>
      </c>
      <c r="D152" s="53">
        <f>D153+D154+D155</f>
        <v>8008</v>
      </c>
      <c r="E152" s="53">
        <f>E153+E154+E155</f>
        <v>12391.900000000001</v>
      </c>
      <c r="F152" s="53">
        <f>F153+F154+F155</f>
        <v>12391.900000000001</v>
      </c>
      <c r="G152" s="53">
        <f>G153+G154+G155</f>
        <v>12391.900000000001</v>
      </c>
      <c r="H152" s="53">
        <f t="shared" si="11"/>
        <v>12391.900000000001</v>
      </c>
      <c r="I152" s="53">
        <f t="shared" si="10"/>
        <v>100</v>
      </c>
      <c r="J152" s="53">
        <f>J155</f>
        <v>0</v>
      </c>
      <c r="K152" s="124" t="s">
        <v>248</v>
      </c>
      <c r="L152" s="124" t="s">
        <v>215</v>
      </c>
      <c r="M152" s="112" t="s">
        <v>223</v>
      </c>
      <c r="N152" s="72"/>
    </row>
    <row r="153" spans="1:14" s="73" customFormat="1" ht="30.75" customHeight="1">
      <c r="A153" s="114"/>
      <c r="B153" s="112"/>
      <c r="C153" s="53" t="s">
        <v>8</v>
      </c>
      <c r="D153" s="53"/>
      <c r="E153" s="53">
        <v>0</v>
      </c>
      <c r="F153" s="53">
        <v>0</v>
      </c>
      <c r="G153" s="53"/>
      <c r="H153" s="53">
        <f t="shared" si="11"/>
        <v>0</v>
      </c>
      <c r="I153" s="53"/>
      <c r="J153" s="53"/>
      <c r="K153" s="125"/>
      <c r="L153" s="125"/>
      <c r="M153" s="112"/>
      <c r="N153" s="72"/>
    </row>
    <row r="154" spans="1:14" s="73" customFormat="1" ht="30.75" customHeight="1">
      <c r="A154" s="114"/>
      <c r="B154" s="112"/>
      <c r="C154" s="53" t="s">
        <v>9</v>
      </c>
      <c r="D154" s="53">
        <v>5908</v>
      </c>
      <c r="E154" s="53">
        <v>10292.1</v>
      </c>
      <c r="F154" s="53">
        <f>E154</f>
        <v>10292.1</v>
      </c>
      <c r="G154" s="53">
        <f>10140+152.1</f>
        <v>10292.1</v>
      </c>
      <c r="H154" s="53">
        <f>G154</f>
        <v>10292.1</v>
      </c>
      <c r="I154" s="53">
        <f t="shared" si="10"/>
        <v>100</v>
      </c>
      <c r="J154" s="53"/>
      <c r="K154" s="125"/>
      <c r="L154" s="125"/>
      <c r="M154" s="112"/>
      <c r="N154" s="72"/>
    </row>
    <row r="155" spans="1:14" s="73" customFormat="1" ht="30.75" customHeight="1">
      <c r="A155" s="114"/>
      <c r="B155" s="112"/>
      <c r="C155" s="53" t="s">
        <v>10</v>
      </c>
      <c r="D155" s="53">
        <v>2100</v>
      </c>
      <c r="E155" s="53">
        <v>2099.8</v>
      </c>
      <c r="F155" s="53">
        <f>E155</f>
        <v>2099.8</v>
      </c>
      <c r="G155" s="53">
        <v>2099.8</v>
      </c>
      <c r="H155" s="53">
        <f>G155</f>
        <v>2099.8</v>
      </c>
      <c r="I155" s="53">
        <f t="shared" si="10"/>
        <v>100</v>
      </c>
      <c r="J155" s="53"/>
      <c r="K155" s="126"/>
      <c r="L155" s="126"/>
      <c r="M155" s="112"/>
      <c r="N155" s="72"/>
    </row>
    <row r="156" spans="1:14" s="73" customFormat="1" ht="30.75" customHeight="1" hidden="1" thickBot="1">
      <c r="A156" s="69"/>
      <c r="B156" s="112" t="s">
        <v>14</v>
      </c>
      <c r="C156" s="112"/>
      <c r="D156" s="112"/>
      <c r="E156" s="112"/>
      <c r="F156" s="112"/>
      <c r="G156" s="112"/>
      <c r="H156" s="112"/>
      <c r="I156" s="112"/>
      <c r="J156" s="112"/>
      <c r="K156" s="112"/>
      <c r="L156" s="112"/>
      <c r="M156" s="112"/>
      <c r="N156" s="72"/>
    </row>
    <row r="157" spans="1:14" s="73" customFormat="1" ht="30.75" customHeight="1" hidden="1">
      <c r="A157" s="118"/>
      <c r="B157" s="112" t="s">
        <v>15</v>
      </c>
      <c r="C157" s="53" t="s">
        <v>7</v>
      </c>
      <c r="D157" s="53"/>
      <c r="E157" s="53">
        <f>E158+E159+E160</f>
        <v>12391.900000000001</v>
      </c>
      <c r="F157" s="53">
        <f>F158+F159+F160</f>
        <v>12391.900000000001</v>
      </c>
      <c r="G157" s="53">
        <f>G148</f>
        <v>12391.900000000001</v>
      </c>
      <c r="H157" s="53">
        <f>G157</f>
        <v>12391.900000000001</v>
      </c>
      <c r="I157" s="53"/>
      <c r="J157" s="53" t="e">
        <f>#REF!</f>
        <v>#REF!</v>
      </c>
      <c r="K157" s="53"/>
      <c r="L157" s="53"/>
      <c r="M157" s="112"/>
      <c r="N157" s="72"/>
    </row>
    <row r="158" spans="1:14" s="73" customFormat="1" ht="30.75" customHeight="1" hidden="1">
      <c r="A158" s="116"/>
      <c r="B158" s="112"/>
      <c r="C158" s="53" t="s">
        <v>8</v>
      </c>
      <c r="D158" s="53"/>
      <c r="E158" s="53"/>
      <c r="F158" s="53"/>
      <c r="G158" s="53"/>
      <c r="H158" s="53"/>
      <c r="I158" s="53"/>
      <c r="J158" s="53"/>
      <c r="K158" s="53"/>
      <c r="L158" s="53"/>
      <c r="M158" s="112"/>
      <c r="N158" s="72"/>
    </row>
    <row r="159" spans="1:14" s="73" customFormat="1" ht="30.75" customHeight="1" hidden="1">
      <c r="A159" s="116"/>
      <c r="B159" s="112"/>
      <c r="C159" s="53" t="s">
        <v>9</v>
      </c>
      <c r="D159" s="53"/>
      <c r="E159" s="53">
        <f>E154</f>
        <v>10292.1</v>
      </c>
      <c r="F159" s="53">
        <f>E159</f>
        <v>10292.1</v>
      </c>
      <c r="G159" s="53">
        <f>H159</f>
        <v>10292.1</v>
      </c>
      <c r="H159" s="53">
        <f>H154</f>
        <v>10292.1</v>
      </c>
      <c r="I159" s="53"/>
      <c r="J159" s="53"/>
      <c r="K159" s="53"/>
      <c r="L159" s="53"/>
      <c r="M159" s="112"/>
      <c r="N159" s="72"/>
    </row>
    <row r="160" spans="1:14" s="73" customFormat="1" ht="30.75" customHeight="1" hidden="1" thickBot="1">
      <c r="A160" s="116"/>
      <c r="B160" s="112"/>
      <c r="C160" s="53" t="s">
        <v>10</v>
      </c>
      <c r="D160" s="53"/>
      <c r="E160" s="53">
        <f>E155</f>
        <v>2099.8</v>
      </c>
      <c r="F160" s="53">
        <f>E160</f>
        <v>2099.8</v>
      </c>
      <c r="G160" s="53">
        <f>G151</f>
        <v>2099.8</v>
      </c>
      <c r="H160" s="53">
        <f>G160</f>
        <v>2099.8</v>
      </c>
      <c r="I160" s="54"/>
      <c r="J160" s="54" t="e">
        <f>#REF!</f>
        <v>#REF!</v>
      </c>
      <c r="K160" s="54"/>
      <c r="L160" s="54"/>
      <c r="M160" s="112"/>
      <c r="N160" s="72"/>
    </row>
    <row r="161" spans="1:14" s="75" customFormat="1" ht="30.75" customHeight="1">
      <c r="A161" s="121">
        <v>8</v>
      </c>
      <c r="B161" s="112" t="s">
        <v>80</v>
      </c>
      <c r="C161" s="53" t="s">
        <v>7</v>
      </c>
      <c r="D161" s="53">
        <f>D162+D163+D164</f>
        <v>16229.9</v>
      </c>
      <c r="E161" s="53">
        <f>E162+E163+E164</f>
        <v>19814</v>
      </c>
      <c r="F161" s="53">
        <f>F162+F163+F164</f>
        <v>19814</v>
      </c>
      <c r="G161" s="91">
        <f>G162+G163+G164</f>
        <v>19703.6</v>
      </c>
      <c r="H161" s="91">
        <f>H162+H163+H164</f>
        <v>19703.6</v>
      </c>
      <c r="I161" s="58">
        <f>G161/F161*100</f>
        <v>99.44281820934691</v>
      </c>
      <c r="J161" s="58">
        <f>F161-G161</f>
        <v>110.40000000000146</v>
      </c>
      <c r="K161" s="58"/>
      <c r="L161" s="58"/>
      <c r="M161" s="112"/>
      <c r="N161" s="74"/>
    </row>
    <row r="162" spans="1:14" s="75" customFormat="1" ht="30.75" customHeight="1">
      <c r="A162" s="123"/>
      <c r="B162" s="112"/>
      <c r="C162" s="53" t="s">
        <v>8</v>
      </c>
      <c r="D162" s="53"/>
      <c r="E162" s="53">
        <f aca="true" t="shared" si="13" ref="D162:H164">E166+E170+E174</f>
        <v>0</v>
      </c>
      <c r="F162" s="53">
        <f t="shared" si="13"/>
        <v>0</v>
      </c>
      <c r="G162" s="53">
        <f t="shared" si="13"/>
        <v>0</v>
      </c>
      <c r="H162" s="53">
        <f t="shared" si="13"/>
        <v>0</v>
      </c>
      <c r="I162" s="58"/>
      <c r="J162" s="53"/>
      <c r="K162" s="53"/>
      <c r="L162" s="53"/>
      <c r="M162" s="112"/>
      <c r="N162" s="74"/>
    </row>
    <row r="163" spans="1:14" s="75" customFormat="1" ht="30.75" customHeight="1">
      <c r="A163" s="123"/>
      <c r="B163" s="112"/>
      <c r="C163" s="53" t="s">
        <v>9</v>
      </c>
      <c r="D163" s="53"/>
      <c r="E163" s="53">
        <f t="shared" si="13"/>
        <v>0</v>
      </c>
      <c r="F163" s="53">
        <f t="shared" si="13"/>
        <v>0</v>
      </c>
      <c r="G163" s="53">
        <f t="shared" si="13"/>
        <v>0</v>
      </c>
      <c r="H163" s="53">
        <f t="shared" si="13"/>
        <v>0</v>
      </c>
      <c r="I163" s="58"/>
      <c r="J163" s="53"/>
      <c r="K163" s="53"/>
      <c r="L163" s="53"/>
      <c r="M163" s="112"/>
      <c r="N163" s="74"/>
    </row>
    <row r="164" spans="1:14" s="75" customFormat="1" ht="30.75" customHeight="1">
      <c r="A164" s="123"/>
      <c r="B164" s="112"/>
      <c r="C164" s="53" t="s">
        <v>10</v>
      </c>
      <c r="D164" s="53">
        <f t="shared" si="13"/>
        <v>16229.9</v>
      </c>
      <c r="E164" s="53">
        <f t="shared" si="13"/>
        <v>19814</v>
      </c>
      <c r="F164" s="53">
        <f t="shared" si="13"/>
        <v>19814</v>
      </c>
      <c r="G164" s="76">
        <f t="shared" si="13"/>
        <v>19703.6</v>
      </c>
      <c r="H164" s="76">
        <f t="shared" si="13"/>
        <v>19703.6</v>
      </c>
      <c r="I164" s="58">
        <f aca="true" t="shared" si="14" ref="I164:I176">G164/F164*100</f>
        <v>99.44281820934691</v>
      </c>
      <c r="J164" s="54">
        <f>F164-G164</f>
        <v>110.40000000000146</v>
      </c>
      <c r="K164" s="54"/>
      <c r="L164" s="54"/>
      <c r="M164" s="112"/>
      <c r="N164" s="74"/>
    </row>
    <row r="165" spans="1:14" s="73" customFormat="1" ht="30.75" customHeight="1">
      <c r="A165" s="114" t="s">
        <v>72</v>
      </c>
      <c r="B165" s="112" t="s">
        <v>127</v>
      </c>
      <c r="C165" s="53" t="s">
        <v>7</v>
      </c>
      <c r="D165" s="53">
        <f>D166+D167+D168</f>
        <v>4800</v>
      </c>
      <c r="E165" s="53">
        <f>E166+E167+E168</f>
        <v>8595.8</v>
      </c>
      <c r="F165" s="53">
        <f>F166+F167+F168</f>
        <v>8595.8</v>
      </c>
      <c r="G165" s="62">
        <f>G166+G167+G168</f>
        <v>8485.4</v>
      </c>
      <c r="H165" s="62">
        <f>G165</f>
        <v>8485.4</v>
      </c>
      <c r="I165" s="58">
        <f t="shared" si="14"/>
        <v>98.71565182996348</v>
      </c>
      <c r="J165" s="53">
        <f>J168</f>
        <v>110.39999999999964</v>
      </c>
      <c r="K165" s="124" t="s">
        <v>217</v>
      </c>
      <c r="L165" s="124" t="s">
        <v>216</v>
      </c>
      <c r="M165" s="112" t="s">
        <v>222</v>
      </c>
      <c r="N165" s="72"/>
    </row>
    <row r="166" spans="1:14" s="73" customFormat="1" ht="30.75" customHeight="1">
      <c r="A166" s="116"/>
      <c r="B166" s="112"/>
      <c r="C166" s="53" t="s">
        <v>8</v>
      </c>
      <c r="D166" s="53"/>
      <c r="E166" s="53"/>
      <c r="F166" s="53"/>
      <c r="G166" s="62"/>
      <c r="H166" s="62">
        <f>G166</f>
        <v>0</v>
      </c>
      <c r="I166" s="58"/>
      <c r="J166" s="53"/>
      <c r="K166" s="125"/>
      <c r="L166" s="125"/>
      <c r="M166" s="112"/>
      <c r="N166" s="72"/>
    </row>
    <row r="167" spans="1:14" s="73" customFormat="1" ht="30.75" customHeight="1">
      <c r="A167" s="116"/>
      <c r="B167" s="112"/>
      <c r="C167" s="53" t="s">
        <v>9</v>
      </c>
      <c r="D167" s="53"/>
      <c r="E167" s="53">
        <f>E162</f>
        <v>0</v>
      </c>
      <c r="F167" s="53">
        <f>E167</f>
        <v>0</v>
      </c>
      <c r="G167" s="62"/>
      <c r="H167" s="62">
        <f>G167</f>
        <v>0</v>
      </c>
      <c r="I167" s="58"/>
      <c r="J167" s="53"/>
      <c r="K167" s="125"/>
      <c r="L167" s="125"/>
      <c r="M167" s="112"/>
      <c r="N167" s="72"/>
    </row>
    <row r="168" spans="1:14" s="73" customFormat="1" ht="30.75" customHeight="1">
      <c r="A168" s="116"/>
      <c r="B168" s="112"/>
      <c r="C168" s="53" t="s">
        <v>10</v>
      </c>
      <c r="D168" s="53">
        <v>4800</v>
      </c>
      <c r="E168" s="53">
        <v>8595.8</v>
      </c>
      <c r="F168" s="53">
        <f>E168</f>
        <v>8595.8</v>
      </c>
      <c r="G168" s="62">
        <v>8485.4</v>
      </c>
      <c r="H168" s="62">
        <f>G168</f>
        <v>8485.4</v>
      </c>
      <c r="I168" s="58">
        <f t="shared" si="14"/>
        <v>98.71565182996348</v>
      </c>
      <c r="J168" s="54">
        <f>F168-G168</f>
        <v>110.39999999999964</v>
      </c>
      <c r="K168" s="126"/>
      <c r="L168" s="126"/>
      <c r="M168" s="112"/>
      <c r="N168" s="72"/>
    </row>
    <row r="169" spans="1:14" s="73" customFormat="1" ht="30.75" customHeight="1">
      <c r="A169" s="114" t="s">
        <v>111</v>
      </c>
      <c r="B169" s="112" t="s">
        <v>18</v>
      </c>
      <c r="C169" s="53" t="s">
        <v>7</v>
      </c>
      <c r="D169" s="53">
        <f>D170+D171+D172</f>
        <v>8760.8</v>
      </c>
      <c r="E169" s="53">
        <f>E170+E171+E172</f>
        <v>8462.1</v>
      </c>
      <c r="F169" s="53">
        <f>F170+F171+F172</f>
        <v>8462.1</v>
      </c>
      <c r="G169" s="53">
        <f>G170+G171+G172</f>
        <v>8462.1</v>
      </c>
      <c r="H169" s="53">
        <f>H170+H171+H172</f>
        <v>8462.1</v>
      </c>
      <c r="I169" s="58">
        <f t="shared" si="14"/>
        <v>100</v>
      </c>
      <c r="J169" s="53">
        <f>J172</f>
        <v>0</v>
      </c>
      <c r="K169" s="124" t="s">
        <v>219</v>
      </c>
      <c r="L169" s="124" t="s">
        <v>218</v>
      </c>
      <c r="M169" s="112" t="s">
        <v>173</v>
      </c>
      <c r="N169" s="72"/>
    </row>
    <row r="170" spans="1:14" s="73" customFormat="1" ht="30.75" customHeight="1">
      <c r="A170" s="116"/>
      <c r="B170" s="112"/>
      <c r="C170" s="53" t="s">
        <v>8</v>
      </c>
      <c r="D170" s="53"/>
      <c r="E170" s="53"/>
      <c r="F170" s="53"/>
      <c r="G170" s="53"/>
      <c r="H170" s="53"/>
      <c r="I170" s="58"/>
      <c r="J170" s="53"/>
      <c r="K170" s="125"/>
      <c r="L170" s="125"/>
      <c r="M170" s="112"/>
      <c r="N170" s="72"/>
    </row>
    <row r="171" spans="1:14" s="73" customFormat="1" ht="30.75" customHeight="1">
      <c r="A171" s="116"/>
      <c r="B171" s="112"/>
      <c r="C171" s="53" t="s">
        <v>9</v>
      </c>
      <c r="D171" s="53"/>
      <c r="E171" s="53"/>
      <c r="F171" s="53">
        <f>E171</f>
        <v>0</v>
      </c>
      <c r="G171" s="53"/>
      <c r="H171" s="53"/>
      <c r="I171" s="58"/>
      <c r="J171" s="53"/>
      <c r="K171" s="125"/>
      <c r="L171" s="125"/>
      <c r="M171" s="112"/>
      <c r="N171" s="72"/>
    </row>
    <row r="172" spans="1:14" s="73" customFormat="1" ht="30.75" customHeight="1">
      <c r="A172" s="116"/>
      <c r="B172" s="112"/>
      <c r="C172" s="53" t="s">
        <v>10</v>
      </c>
      <c r="D172" s="53">
        <v>8760.8</v>
      </c>
      <c r="E172" s="53">
        <v>8462.1</v>
      </c>
      <c r="F172" s="53">
        <f>E172</f>
        <v>8462.1</v>
      </c>
      <c r="G172" s="53">
        <v>8462.1</v>
      </c>
      <c r="H172" s="53">
        <f>G172</f>
        <v>8462.1</v>
      </c>
      <c r="I172" s="58">
        <f t="shared" si="14"/>
        <v>100</v>
      </c>
      <c r="J172" s="54"/>
      <c r="K172" s="126"/>
      <c r="L172" s="126"/>
      <c r="M172" s="112"/>
      <c r="N172" s="72"/>
    </row>
    <row r="173" spans="1:14" s="73" customFormat="1" ht="30.75" customHeight="1">
      <c r="A173" s="114" t="s">
        <v>129</v>
      </c>
      <c r="B173" s="112" t="s">
        <v>130</v>
      </c>
      <c r="C173" s="104" t="s">
        <v>7</v>
      </c>
      <c r="D173" s="104">
        <f>D174+D175+D176</f>
        <v>2669.1</v>
      </c>
      <c r="E173" s="104">
        <f>E174+E175+E176</f>
        <v>2756.1</v>
      </c>
      <c r="F173" s="104">
        <f>F174+F175+F176</f>
        <v>2756.1</v>
      </c>
      <c r="G173" s="104">
        <f>G174+G175+G176</f>
        <v>2756.1</v>
      </c>
      <c r="H173" s="104">
        <f>G173</f>
        <v>2756.1</v>
      </c>
      <c r="I173" s="58">
        <f t="shared" si="14"/>
        <v>100</v>
      </c>
      <c r="J173" s="104">
        <f>J176</f>
        <v>0</v>
      </c>
      <c r="K173" s="112" t="s">
        <v>221</v>
      </c>
      <c r="L173" s="112" t="s">
        <v>220</v>
      </c>
      <c r="M173" s="112" t="s">
        <v>174</v>
      </c>
      <c r="N173" s="72"/>
    </row>
    <row r="174" spans="1:14" s="73" customFormat="1" ht="30.75" customHeight="1">
      <c r="A174" s="116"/>
      <c r="B174" s="112"/>
      <c r="C174" s="104" t="s">
        <v>8</v>
      </c>
      <c r="D174" s="104"/>
      <c r="E174" s="104"/>
      <c r="F174" s="104"/>
      <c r="G174" s="104"/>
      <c r="H174" s="104">
        <f>G174</f>
        <v>0</v>
      </c>
      <c r="I174" s="58"/>
      <c r="J174" s="104"/>
      <c r="K174" s="112"/>
      <c r="L174" s="112"/>
      <c r="M174" s="112"/>
      <c r="N174" s="72"/>
    </row>
    <row r="175" spans="1:14" s="73" customFormat="1" ht="30.75" customHeight="1">
      <c r="A175" s="116"/>
      <c r="B175" s="112"/>
      <c r="C175" s="104" t="s">
        <v>9</v>
      </c>
      <c r="D175" s="104"/>
      <c r="E175" s="104">
        <v>0</v>
      </c>
      <c r="F175" s="104">
        <f>E175</f>
        <v>0</v>
      </c>
      <c r="G175" s="104">
        <v>0</v>
      </c>
      <c r="H175" s="104">
        <f>G175</f>
        <v>0</v>
      </c>
      <c r="I175" s="58"/>
      <c r="J175" s="104"/>
      <c r="K175" s="112"/>
      <c r="L175" s="112"/>
      <c r="M175" s="112"/>
      <c r="N175" s="72"/>
    </row>
    <row r="176" spans="1:14" s="73" customFormat="1" ht="30.75" customHeight="1">
      <c r="A176" s="116"/>
      <c r="B176" s="112"/>
      <c r="C176" s="104" t="s">
        <v>10</v>
      </c>
      <c r="D176" s="104">
        <v>2669.1</v>
      </c>
      <c r="E176" s="104">
        <v>2756.1</v>
      </c>
      <c r="F176" s="104">
        <f>E176</f>
        <v>2756.1</v>
      </c>
      <c r="G176" s="104">
        <v>2756.1</v>
      </c>
      <c r="H176" s="104">
        <f>G176</f>
        <v>2756.1</v>
      </c>
      <c r="I176" s="58">
        <f t="shared" si="14"/>
        <v>100</v>
      </c>
      <c r="J176" s="54"/>
      <c r="K176" s="112"/>
      <c r="L176" s="112"/>
      <c r="M176" s="112"/>
      <c r="N176" s="72"/>
    </row>
    <row r="177" spans="1:14" s="92" customFormat="1" ht="48" customHeight="1">
      <c r="A177" s="119" t="s">
        <v>244</v>
      </c>
      <c r="B177" s="119"/>
      <c r="C177" s="119"/>
      <c r="D177" s="119"/>
      <c r="E177" s="119"/>
      <c r="F177" s="110"/>
      <c r="G177" s="110"/>
      <c r="H177" s="110"/>
      <c r="I177" s="110"/>
      <c r="J177" s="110"/>
      <c r="K177" s="110"/>
      <c r="L177" s="110"/>
      <c r="M177" s="111" t="s">
        <v>246</v>
      </c>
      <c r="N177" s="105"/>
    </row>
    <row r="178" spans="1:14" s="73" customFormat="1" ht="15" hidden="1">
      <c r="A178" s="106" t="s">
        <v>40</v>
      </c>
      <c r="B178" s="107"/>
      <c r="C178" s="106"/>
      <c r="D178" s="106"/>
      <c r="E178" s="108"/>
      <c r="F178" s="109"/>
      <c r="G178" s="109"/>
      <c r="H178" s="109"/>
      <c r="I178" s="109"/>
      <c r="J178" s="109"/>
      <c r="K178" s="109"/>
      <c r="L178" s="109"/>
      <c r="M178" s="106"/>
      <c r="N178" s="72"/>
    </row>
    <row r="179" spans="1:14" s="73" customFormat="1" ht="15">
      <c r="A179" s="93"/>
      <c r="B179" s="93"/>
      <c r="C179" s="93"/>
      <c r="D179" s="93"/>
      <c r="E179" s="59"/>
      <c r="F179" s="59"/>
      <c r="G179" s="59"/>
      <c r="H179" s="59"/>
      <c r="I179" s="59"/>
      <c r="J179" s="59"/>
      <c r="K179" s="59"/>
      <c r="L179" s="59"/>
      <c r="M179" s="93"/>
      <c r="N179" s="72"/>
    </row>
    <row r="180" spans="1:14" s="73" customFormat="1" ht="15">
      <c r="A180" s="93"/>
      <c r="B180" s="93"/>
      <c r="C180" s="93"/>
      <c r="D180" s="93"/>
      <c r="E180" s="59"/>
      <c r="F180" s="59"/>
      <c r="G180" s="59"/>
      <c r="H180" s="59"/>
      <c r="I180" s="59"/>
      <c r="J180" s="59"/>
      <c r="K180" s="59"/>
      <c r="L180" s="59"/>
      <c r="M180" s="93"/>
      <c r="N180" s="72"/>
    </row>
    <row r="181" spans="1:14" s="73" customFormat="1" ht="15">
      <c r="A181" s="93" t="s">
        <v>41</v>
      </c>
      <c r="B181" s="93"/>
      <c r="C181" s="93"/>
      <c r="D181" s="93"/>
      <c r="E181" s="59"/>
      <c r="F181" s="59"/>
      <c r="G181" s="59"/>
      <c r="H181" s="59"/>
      <c r="I181" s="59"/>
      <c r="J181" s="59"/>
      <c r="K181" s="59"/>
      <c r="L181" s="59"/>
      <c r="M181" s="93"/>
      <c r="N181" s="72"/>
    </row>
    <row r="182" spans="1:14" s="73" customFormat="1" ht="15">
      <c r="A182" s="93"/>
      <c r="B182" s="93"/>
      <c r="C182" s="93"/>
      <c r="D182" s="93"/>
      <c r="E182" s="59"/>
      <c r="F182" s="59"/>
      <c r="G182" s="59"/>
      <c r="H182" s="59"/>
      <c r="I182" s="59"/>
      <c r="J182" s="59"/>
      <c r="K182" s="59"/>
      <c r="L182" s="59"/>
      <c r="M182" s="93"/>
      <c r="N182" s="72"/>
    </row>
    <row r="1757" ht="15"/>
  </sheetData>
  <sheetProtection selectLockedCells="1" selectUnlockedCells="1"/>
  <mergeCells count="174">
    <mergeCell ref="K169:K172"/>
    <mergeCell ref="L169:L172"/>
    <mergeCell ref="K173:K176"/>
    <mergeCell ref="L173:L176"/>
    <mergeCell ref="M102:M105"/>
    <mergeCell ref="K144:K147"/>
    <mergeCell ref="L144:L147"/>
    <mergeCell ref="K152:K155"/>
    <mergeCell ref="L152:L155"/>
    <mergeCell ref="K165:K168"/>
    <mergeCell ref="L165:L168"/>
    <mergeCell ref="K106:K109"/>
    <mergeCell ref="L106:L109"/>
    <mergeCell ref="K115:K118"/>
    <mergeCell ref="L115:L118"/>
    <mergeCell ref="K136:K139"/>
    <mergeCell ref="L136:L139"/>
    <mergeCell ref="K74:K77"/>
    <mergeCell ref="L74:L77"/>
    <mergeCell ref="K78:K81"/>
    <mergeCell ref="L78:L81"/>
    <mergeCell ref="K82:K85"/>
    <mergeCell ref="L82:L85"/>
    <mergeCell ref="K47:K50"/>
    <mergeCell ref="L47:L50"/>
    <mergeCell ref="K56:K59"/>
    <mergeCell ref="L56:L59"/>
    <mergeCell ref="K65:K68"/>
    <mergeCell ref="L65:L68"/>
    <mergeCell ref="K29:K32"/>
    <mergeCell ref="L29:L32"/>
    <mergeCell ref="K33:K36"/>
    <mergeCell ref="L33:L36"/>
    <mergeCell ref="K42:K45"/>
    <mergeCell ref="L42:L45"/>
    <mergeCell ref="K12:K15"/>
    <mergeCell ref="L12:L15"/>
    <mergeCell ref="K16:K19"/>
    <mergeCell ref="L16:L19"/>
    <mergeCell ref="K20:K23"/>
    <mergeCell ref="L20:L23"/>
    <mergeCell ref="B82:B85"/>
    <mergeCell ref="B157:B160"/>
    <mergeCell ref="M157:M160"/>
    <mergeCell ref="A152:A155"/>
    <mergeCell ref="M128:M131"/>
    <mergeCell ref="M111:M114"/>
    <mergeCell ref="B132:B135"/>
    <mergeCell ref="M132:M135"/>
    <mergeCell ref="K86:K89"/>
    <mergeCell ref="L86:L89"/>
    <mergeCell ref="A90:A93"/>
    <mergeCell ref="A140:A143"/>
    <mergeCell ref="B140:B143"/>
    <mergeCell ref="B128:B131"/>
    <mergeCell ref="B90:B93"/>
    <mergeCell ref="M90:M93"/>
    <mergeCell ref="K94:K97"/>
    <mergeCell ref="L94:L97"/>
    <mergeCell ref="K102:K105"/>
    <mergeCell ref="L102:L105"/>
    <mergeCell ref="B148:B151"/>
    <mergeCell ref="M148:M151"/>
    <mergeCell ref="B156:M156"/>
    <mergeCell ref="M152:M155"/>
    <mergeCell ref="M56:M59"/>
    <mergeCell ref="A69:A72"/>
    <mergeCell ref="B69:B72"/>
    <mergeCell ref="M69:M72"/>
    <mergeCell ref="A148:A151"/>
    <mergeCell ref="M94:M97"/>
    <mergeCell ref="A115:A118"/>
    <mergeCell ref="B115:B118"/>
    <mergeCell ref="M115:M118"/>
    <mergeCell ref="M140:M143"/>
    <mergeCell ref="A173:A176"/>
    <mergeCell ref="B173:B176"/>
    <mergeCell ref="A136:A139"/>
    <mergeCell ref="B136:B139"/>
    <mergeCell ref="B144:B147"/>
    <mergeCell ref="M144:M147"/>
    <mergeCell ref="A144:A147"/>
    <mergeCell ref="A119:A122"/>
    <mergeCell ref="B119:B122"/>
    <mergeCell ref="M119:M122"/>
    <mergeCell ref="M124:M127"/>
    <mergeCell ref="B124:B127"/>
    <mergeCell ref="M136:M139"/>
    <mergeCell ref="B123:M123"/>
    <mergeCell ref="K140:K143"/>
    <mergeCell ref="L140:L143"/>
    <mergeCell ref="M173:M176"/>
    <mergeCell ref="A94:A97"/>
    <mergeCell ref="B94:B97"/>
    <mergeCell ref="A169:A172"/>
    <mergeCell ref="B169:B172"/>
    <mergeCell ref="M169:M172"/>
    <mergeCell ref="B98:B101"/>
    <mergeCell ref="A106:A109"/>
    <mergeCell ref="B106:B109"/>
    <mergeCell ref="A161:A164"/>
    <mergeCell ref="B78:B81"/>
    <mergeCell ref="M78:M81"/>
    <mergeCell ref="B60:B63"/>
    <mergeCell ref="M60:M63"/>
    <mergeCell ref="A65:A68"/>
    <mergeCell ref="B65:B68"/>
    <mergeCell ref="A60:A63"/>
    <mergeCell ref="A74:A77"/>
    <mergeCell ref="B74:B77"/>
    <mergeCell ref="M74:M77"/>
    <mergeCell ref="B37:B40"/>
    <mergeCell ref="B41:M41"/>
    <mergeCell ref="M37:M40"/>
    <mergeCell ref="M47:M50"/>
    <mergeCell ref="M65:M68"/>
    <mergeCell ref="A47:A50"/>
    <mergeCell ref="B47:B50"/>
    <mergeCell ref="A56:A59"/>
    <mergeCell ref="B56:B59"/>
    <mergeCell ref="A51:A54"/>
    <mergeCell ref="B16:B19"/>
    <mergeCell ref="M16:M19"/>
    <mergeCell ref="A24:A27"/>
    <mergeCell ref="A20:A23"/>
    <mergeCell ref="B20:B23"/>
    <mergeCell ref="M20:M23"/>
    <mergeCell ref="C1:H1"/>
    <mergeCell ref="A3:A6"/>
    <mergeCell ref="B3:B6"/>
    <mergeCell ref="M3:M6"/>
    <mergeCell ref="A8:A11"/>
    <mergeCell ref="B8:B11"/>
    <mergeCell ref="M8:M11"/>
    <mergeCell ref="A177:E177"/>
    <mergeCell ref="B152:B155"/>
    <mergeCell ref="A12:A15"/>
    <mergeCell ref="A157:A160"/>
    <mergeCell ref="B24:B27"/>
    <mergeCell ref="A37:A40"/>
    <mergeCell ref="B28:M28"/>
    <mergeCell ref="A29:A32"/>
    <mergeCell ref="B29:B32"/>
    <mergeCell ref="M165:M168"/>
    <mergeCell ref="A165:A168"/>
    <mergeCell ref="B165:B168"/>
    <mergeCell ref="M86:M89"/>
    <mergeCell ref="A98:A101"/>
    <mergeCell ref="A102:A105"/>
    <mergeCell ref="B102:B105"/>
    <mergeCell ref="M106:M109"/>
    <mergeCell ref="A132:A135"/>
    <mergeCell ref="A111:A114"/>
    <mergeCell ref="B111:B114"/>
    <mergeCell ref="N12:N15"/>
    <mergeCell ref="M24:M27"/>
    <mergeCell ref="M42:M45"/>
    <mergeCell ref="A42:A45"/>
    <mergeCell ref="B42:B45"/>
    <mergeCell ref="B161:B164"/>
    <mergeCell ref="M161:M164"/>
    <mergeCell ref="A33:A36"/>
    <mergeCell ref="B33:B36"/>
    <mergeCell ref="M33:M36"/>
    <mergeCell ref="B51:B54"/>
    <mergeCell ref="B12:B15"/>
    <mergeCell ref="M12:M15"/>
    <mergeCell ref="M29:M32"/>
    <mergeCell ref="M82:M85"/>
    <mergeCell ref="A86:A89"/>
    <mergeCell ref="B86:B89"/>
    <mergeCell ref="A78:A81"/>
    <mergeCell ref="A82:A85"/>
    <mergeCell ref="A16:A19"/>
  </mergeCells>
  <hyperlinks>
    <hyperlink ref="M2" location="Par1757" display="Примечание &lt;*&gt;"/>
  </hyperlinks>
  <printOptions horizontalCentered="1"/>
  <pageMargins left="0.11811023622047245" right="0.11811023622047245" top="0.15748031496062992" bottom="0.15748031496062992" header="0.5118110236220472" footer="0.5118110236220472"/>
  <pageSetup horizontalDpi="600" verticalDpi="600" orientation="landscape" paperSize="9" scale="33" r:id="rId1"/>
  <rowBreaks count="3" manualBreakCount="3">
    <brk id="36" max="12" man="1"/>
    <brk id="81" max="12" man="1"/>
    <brk id="118" max="12" man="1"/>
  </rowBreaks>
</worksheet>
</file>

<file path=xl/worksheets/sheet2.xml><?xml version="1.0" encoding="utf-8"?>
<worksheet xmlns="http://schemas.openxmlformats.org/spreadsheetml/2006/main" xmlns:r="http://schemas.openxmlformats.org/officeDocument/2006/relationships">
  <sheetPr>
    <tabColor indexed="13"/>
  </sheetPr>
  <dimension ref="A1:I46"/>
  <sheetViews>
    <sheetView tabSelected="1" view="pageBreakPreview" zoomScale="80" zoomScaleSheetLayoutView="80" zoomScalePageLayoutView="0" workbookViewId="0" topLeftCell="E13">
      <selection activeCell="H20" sqref="H20"/>
    </sheetView>
  </sheetViews>
  <sheetFormatPr defaultColWidth="8.421875" defaultRowHeight="15"/>
  <cols>
    <col min="1" max="1" width="8.421875" style="22" customWidth="1"/>
    <col min="2" max="2" width="44.7109375" style="22" customWidth="1"/>
    <col min="3" max="3" width="13.28125" style="22" customWidth="1"/>
    <col min="4" max="4" width="16.57421875" style="40" customWidth="1"/>
    <col min="5" max="5" width="18.140625" style="22" customWidth="1"/>
    <col min="6" max="6" width="22.28125" style="22" customWidth="1"/>
    <col min="7" max="7" width="19.140625" style="39" customWidth="1"/>
    <col min="8" max="8" width="48.28125" style="22" customWidth="1"/>
    <col min="9" max="9" width="27.28125" style="22" customWidth="1"/>
    <col min="10" max="16384" width="8.421875" style="22" customWidth="1"/>
  </cols>
  <sheetData>
    <row r="1" spans="1:8" ht="24" customHeight="1">
      <c r="A1" s="133" t="s">
        <v>42</v>
      </c>
      <c r="B1" s="133"/>
      <c r="C1" s="133"/>
      <c r="D1" s="133"/>
      <c r="E1" s="133"/>
      <c r="F1" s="133"/>
      <c r="G1" s="133"/>
      <c r="H1" s="133"/>
    </row>
    <row r="2" spans="1:8" ht="15" customHeight="1">
      <c r="A2" s="133" t="s">
        <v>124</v>
      </c>
      <c r="B2" s="133"/>
      <c r="C2" s="133"/>
      <c r="D2" s="133"/>
      <c r="E2" s="133"/>
      <c r="F2" s="133"/>
      <c r="G2" s="133"/>
      <c r="H2" s="133"/>
    </row>
    <row r="3" spans="1:8" ht="15.75" customHeight="1">
      <c r="A3" s="134" t="s">
        <v>142</v>
      </c>
      <c r="B3" s="134"/>
      <c r="C3" s="134"/>
      <c r="D3" s="134"/>
      <c r="E3" s="134"/>
      <c r="F3" s="134"/>
      <c r="G3" s="134"/>
      <c r="H3" s="134"/>
    </row>
    <row r="5" spans="1:8" ht="51" customHeight="1" hidden="1">
      <c r="A5" s="135" t="s">
        <v>43</v>
      </c>
      <c r="B5" s="135" t="s">
        <v>44</v>
      </c>
      <c r="C5" s="135" t="s">
        <v>45</v>
      </c>
      <c r="D5" s="136" t="s">
        <v>46</v>
      </c>
      <c r="E5" s="136"/>
      <c r="F5" s="135" t="s">
        <v>47</v>
      </c>
      <c r="G5" s="137" t="s">
        <v>48</v>
      </c>
      <c r="H5" s="135" t="s">
        <v>49</v>
      </c>
    </row>
    <row r="6" spans="1:8" ht="51" customHeight="1" hidden="1">
      <c r="A6" s="135"/>
      <c r="B6" s="135"/>
      <c r="C6" s="135"/>
      <c r="D6" s="23" t="s">
        <v>50</v>
      </c>
      <c r="E6" s="4" t="s">
        <v>51</v>
      </c>
      <c r="F6" s="135"/>
      <c r="G6" s="137"/>
      <c r="H6" s="135"/>
    </row>
    <row r="7" spans="1:8" s="24" customFormat="1" ht="51" customHeight="1" hidden="1">
      <c r="A7" s="5"/>
      <c r="B7" s="5"/>
      <c r="C7" s="5"/>
      <c r="D7" s="15"/>
      <c r="E7" s="5"/>
      <c r="F7" s="5"/>
      <c r="G7" s="13"/>
      <c r="H7" s="5"/>
    </row>
    <row r="8" spans="1:8" s="24" customFormat="1" ht="51" customHeight="1" hidden="1">
      <c r="A8" s="5"/>
      <c r="B8" s="5"/>
      <c r="C8" s="5"/>
      <c r="D8" s="15"/>
      <c r="E8" s="5"/>
      <c r="F8" s="5"/>
      <c r="G8" s="13"/>
      <c r="H8" s="5"/>
    </row>
    <row r="9" spans="1:8" ht="51" customHeight="1" hidden="1">
      <c r="A9" s="7"/>
      <c r="B9" s="7"/>
      <c r="C9" s="7"/>
      <c r="D9" s="25"/>
      <c r="E9" s="7"/>
      <c r="F9" s="7"/>
      <c r="G9" s="14"/>
      <c r="H9" s="7"/>
    </row>
    <row r="10" spans="1:8" ht="51" customHeight="1">
      <c r="A10" s="136" t="s">
        <v>43</v>
      </c>
      <c r="B10" s="136" t="s">
        <v>52</v>
      </c>
      <c r="C10" s="136" t="s">
        <v>45</v>
      </c>
      <c r="D10" s="136" t="s">
        <v>46</v>
      </c>
      <c r="E10" s="136"/>
      <c r="F10" s="136" t="s">
        <v>47</v>
      </c>
      <c r="G10" s="138" t="s">
        <v>48</v>
      </c>
      <c r="H10" s="136" t="s">
        <v>49</v>
      </c>
    </row>
    <row r="11" spans="1:8" ht="51" customHeight="1">
      <c r="A11" s="136"/>
      <c r="B11" s="136"/>
      <c r="C11" s="136"/>
      <c r="D11" s="15" t="s">
        <v>131</v>
      </c>
      <c r="E11" s="8" t="s">
        <v>141</v>
      </c>
      <c r="F11" s="136"/>
      <c r="G11" s="138"/>
      <c r="H11" s="136"/>
    </row>
    <row r="12" spans="1:8" ht="15">
      <c r="A12" s="5">
        <v>1</v>
      </c>
      <c r="B12" s="5">
        <v>2</v>
      </c>
      <c r="C12" s="5">
        <v>3</v>
      </c>
      <c r="D12" s="15">
        <v>4</v>
      </c>
      <c r="E12" s="5">
        <v>5</v>
      </c>
      <c r="F12" s="5">
        <v>6</v>
      </c>
      <c r="G12" s="5">
        <v>7</v>
      </c>
      <c r="H12" s="5">
        <v>8</v>
      </c>
    </row>
    <row r="13" spans="1:8" s="26" customFormat="1" ht="36.75" customHeight="1">
      <c r="A13" s="16">
        <v>1</v>
      </c>
      <c r="B13" s="140" t="s">
        <v>123</v>
      </c>
      <c r="C13" s="140"/>
      <c r="D13" s="140"/>
      <c r="E13" s="140"/>
      <c r="F13" s="140"/>
      <c r="G13" s="140"/>
      <c r="H13" s="140"/>
    </row>
    <row r="14" spans="1:8" s="26" customFormat="1" ht="66" customHeight="1">
      <c r="A14" s="16" t="s">
        <v>92</v>
      </c>
      <c r="B14" s="5" t="s">
        <v>118</v>
      </c>
      <c r="C14" s="5" t="s">
        <v>57</v>
      </c>
      <c r="D14" s="5">
        <v>83</v>
      </c>
      <c r="E14" s="5">
        <v>83</v>
      </c>
      <c r="F14" s="5">
        <v>83</v>
      </c>
      <c r="G14" s="46">
        <f>F14/E14*100</f>
        <v>100</v>
      </c>
      <c r="H14" s="18" t="s">
        <v>240</v>
      </c>
    </row>
    <row r="15" spans="1:8" s="26" customFormat="1" ht="22.5" customHeight="1">
      <c r="A15" s="16">
        <v>2</v>
      </c>
      <c r="B15" s="140" t="s">
        <v>53</v>
      </c>
      <c r="C15" s="140"/>
      <c r="D15" s="140"/>
      <c r="E15" s="140"/>
      <c r="F15" s="140"/>
      <c r="G15" s="140"/>
      <c r="H15" s="140"/>
    </row>
    <row r="16" spans="1:8" ht="61.5" customHeight="1">
      <c r="A16" s="17" t="s">
        <v>54</v>
      </c>
      <c r="B16" s="5" t="s">
        <v>143</v>
      </c>
      <c r="C16" s="5" t="s">
        <v>57</v>
      </c>
      <c r="D16" s="32">
        <v>100</v>
      </c>
      <c r="E16" s="32">
        <v>100</v>
      </c>
      <c r="F16" s="50">
        <f>E16</f>
        <v>100</v>
      </c>
      <c r="G16" s="13">
        <v>1</v>
      </c>
      <c r="H16" s="18" t="s">
        <v>230</v>
      </c>
    </row>
    <row r="17" spans="1:8" ht="61.5" customHeight="1">
      <c r="A17" s="17" t="s">
        <v>132</v>
      </c>
      <c r="B17" s="5" t="s">
        <v>144</v>
      </c>
      <c r="C17" s="5" t="s">
        <v>145</v>
      </c>
      <c r="D17" s="32">
        <v>1</v>
      </c>
      <c r="E17" s="32">
        <v>1</v>
      </c>
      <c r="F17" s="50">
        <v>1</v>
      </c>
      <c r="G17" s="13">
        <v>1</v>
      </c>
      <c r="H17" s="18" t="s">
        <v>231</v>
      </c>
    </row>
    <row r="18" spans="1:8" s="26" customFormat="1" ht="22.5" customHeight="1">
      <c r="A18" s="16">
        <v>3</v>
      </c>
      <c r="B18" s="139" t="s">
        <v>55</v>
      </c>
      <c r="C18" s="139"/>
      <c r="D18" s="139"/>
      <c r="E18" s="139"/>
      <c r="F18" s="139"/>
      <c r="G18" s="139"/>
      <c r="H18" s="139"/>
    </row>
    <row r="19" spans="1:8" s="30" customFormat="1" ht="79.5" customHeight="1">
      <c r="A19" s="18" t="s">
        <v>56</v>
      </c>
      <c r="B19" s="18" t="s">
        <v>146</v>
      </c>
      <c r="C19" s="18" t="s">
        <v>57</v>
      </c>
      <c r="D19" s="45">
        <v>45.6</v>
      </c>
      <c r="E19" s="45">
        <v>45.6</v>
      </c>
      <c r="F19" s="18">
        <v>45.6</v>
      </c>
      <c r="G19" s="29">
        <f>E19/F19</f>
        <v>1</v>
      </c>
      <c r="H19" s="18" t="s">
        <v>233</v>
      </c>
    </row>
    <row r="20" spans="1:8" s="30" customFormat="1" ht="67.5" customHeight="1">
      <c r="A20" s="18" t="s">
        <v>97</v>
      </c>
      <c r="B20" s="18" t="s">
        <v>147</v>
      </c>
      <c r="C20" s="18" t="s">
        <v>148</v>
      </c>
      <c r="D20" s="45">
        <v>6.7</v>
      </c>
      <c r="E20" s="45">
        <v>6.7</v>
      </c>
      <c r="F20" s="18">
        <v>15</v>
      </c>
      <c r="G20" s="29">
        <v>1</v>
      </c>
      <c r="H20" s="18" t="s">
        <v>232</v>
      </c>
    </row>
    <row r="21" spans="1:8" s="26" customFormat="1" ht="27.75" customHeight="1">
      <c r="A21" s="16">
        <v>4</v>
      </c>
      <c r="B21" s="140" t="s">
        <v>58</v>
      </c>
      <c r="C21" s="140"/>
      <c r="D21" s="140"/>
      <c r="E21" s="140"/>
      <c r="F21" s="140"/>
      <c r="G21" s="140"/>
      <c r="H21" s="140"/>
    </row>
    <row r="22" spans="1:8" ht="76.5" customHeight="1">
      <c r="A22" s="5" t="s">
        <v>28</v>
      </c>
      <c r="B22" s="5" t="s">
        <v>149</v>
      </c>
      <c r="C22" s="18" t="s">
        <v>57</v>
      </c>
      <c r="D22" s="34">
        <v>2.14</v>
      </c>
      <c r="E22" s="34">
        <v>2.14</v>
      </c>
      <c r="F22" s="51">
        <v>2.14</v>
      </c>
      <c r="G22" s="48">
        <f>F22/E22</f>
        <v>1</v>
      </c>
      <c r="H22" s="18" t="s">
        <v>234</v>
      </c>
    </row>
    <row r="23" spans="1:8" s="30" customFormat="1" ht="51.75" customHeight="1">
      <c r="A23" s="18" t="s">
        <v>29</v>
      </c>
      <c r="B23" s="18" t="s">
        <v>59</v>
      </c>
      <c r="C23" s="18" t="s">
        <v>57</v>
      </c>
      <c r="D23" s="45">
        <v>92.8</v>
      </c>
      <c r="E23" s="45">
        <v>92.8</v>
      </c>
      <c r="F23" s="18">
        <v>92.8</v>
      </c>
      <c r="G23" s="31">
        <f>F23/E23</f>
        <v>1</v>
      </c>
      <c r="H23" s="18" t="s">
        <v>235</v>
      </c>
    </row>
    <row r="24" spans="1:8" ht="78">
      <c r="A24" s="5" t="s">
        <v>60</v>
      </c>
      <c r="B24" s="5" t="s">
        <v>151</v>
      </c>
      <c r="C24" s="18" t="s">
        <v>57</v>
      </c>
      <c r="D24" s="100">
        <v>1.18</v>
      </c>
      <c r="E24" s="34">
        <v>1.18</v>
      </c>
      <c r="F24" s="19">
        <v>1.14</v>
      </c>
      <c r="G24" s="31">
        <f>F24/E24</f>
        <v>0.9661016949152542</v>
      </c>
      <c r="H24" s="18" t="s">
        <v>236</v>
      </c>
    </row>
    <row r="25" spans="1:9" ht="85.5" customHeight="1">
      <c r="A25" s="5" t="s">
        <v>61</v>
      </c>
      <c r="B25" s="5" t="s">
        <v>150</v>
      </c>
      <c r="C25" s="5" t="s">
        <v>57</v>
      </c>
      <c r="D25" s="32">
        <v>72.7</v>
      </c>
      <c r="E25" s="32">
        <v>72.7</v>
      </c>
      <c r="F25" s="50">
        <v>72.7</v>
      </c>
      <c r="G25" s="28">
        <f>F25/E25</f>
        <v>1</v>
      </c>
      <c r="H25" s="18" t="s">
        <v>237</v>
      </c>
      <c r="I25" s="33"/>
    </row>
    <row r="26" spans="1:8" ht="59.25" customHeight="1">
      <c r="A26" s="5" t="s">
        <v>62</v>
      </c>
      <c r="B26" s="5" t="s">
        <v>152</v>
      </c>
      <c r="C26" s="5" t="s">
        <v>57</v>
      </c>
      <c r="D26" s="32">
        <v>100</v>
      </c>
      <c r="E26" s="32">
        <v>100</v>
      </c>
      <c r="F26" s="50">
        <v>100</v>
      </c>
      <c r="G26" s="28">
        <f>F26/E26</f>
        <v>1</v>
      </c>
      <c r="H26" s="18" t="s">
        <v>239</v>
      </c>
    </row>
    <row r="27" spans="1:8" ht="59.25" customHeight="1">
      <c r="A27" s="5" t="s">
        <v>158</v>
      </c>
      <c r="B27" s="5" t="s">
        <v>153</v>
      </c>
      <c r="C27" s="5" t="s">
        <v>57</v>
      </c>
      <c r="D27" s="32">
        <v>123.6</v>
      </c>
      <c r="E27" s="32">
        <v>123.6</v>
      </c>
      <c r="F27" s="50">
        <v>123.6</v>
      </c>
      <c r="G27" s="28">
        <v>1</v>
      </c>
      <c r="H27" s="18" t="s">
        <v>238</v>
      </c>
    </row>
    <row r="28" spans="1:8" ht="100.5" customHeight="1">
      <c r="A28" s="5" t="s">
        <v>159</v>
      </c>
      <c r="B28" s="5" t="s">
        <v>154</v>
      </c>
      <c r="C28" s="5" t="s">
        <v>155</v>
      </c>
      <c r="D28" s="32">
        <v>187</v>
      </c>
      <c r="E28" s="32">
        <v>187</v>
      </c>
      <c r="F28" s="50">
        <v>186</v>
      </c>
      <c r="G28" s="28">
        <f>F28/E28</f>
        <v>0.9946524064171123</v>
      </c>
      <c r="H28" s="18" t="s">
        <v>225</v>
      </c>
    </row>
    <row r="29" spans="1:8" ht="85.5" customHeight="1">
      <c r="A29" s="5" t="s">
        <v>160</v>
      </c>
      <c r="B29" s="5" t="s">
        <v>156</v>
      </c>
      <c r="C29" s="5" t="s">
        <v>57</v>
      </c>
      <c r="D29" s="32">
        <v>100</v>
      </c>
      <c r="E29" s="32">
        <v>100</v>
      </c>
      <c r="F29" s="50">
        <v>99</v>
      </c>
      <c r="G29" s="28">
        <f>186/187</f>
        <v>0.9946524064171123</v>
      </c>
      <c r="H29" s="18" t="s">
        <v>226</v>
      </c>
    </row>
    <row r="30" spans="1:8" ht="85.5" customHeight="1">
      <c r="A30" s="5" t="s">
        <v>161</v>
      </c>
      <c r="B30" s="5" t="s">
        <v>157</v>
      </c>
      <c r="C30" s="5" t="s">
        <v>57</v>
      </c>
      <c r="D30" s="32">
        <v>100</v>
      </c>
      <c r="E30" s="32">
        <v>100</v>
      </c>
      <c r="F30" s="51">
        <f>финансы!G86/финансы!F86*100</f>
        <v>96.03637769274978</v>
      </c>
      <c r="G30" s="101">
        <f>F30</f>
        <v>96.03637769274978</v>
      </c>
      <c r="H30" s="18" t="s">
        <v>204</v>
      </c>
    </row>
    <row r="31" spans="1:8" s="26" customFormat="1" ht="22.5" customHeight="1">
      <c r="A31" s="16" t="s">
        <v>64</v>
      </c>
      <c r="B31" s="139" t="s">
        <v>66</v>
      </c>
      <c r="C31" s="139"/>
      <c r="D31" s="139"/>
      <c r="E31" s="139"/>
      <c r="F31" s="139"/>
      <c r="G31" s="139"/>
      <c r="H31" s="139"/>
    </row>
    <row r="32" spans="1:9" ht="70.5" customHeight="1">
      <c r="A32" s="5" t="s">
        <v>65</v>
      </c>
      <c r="B32" s="19" t="s">
        <v>85</v>
      </c>
      <c r="C32" s="19" t="s">
        <v>57</v>
      </c>
      <c r="D32" s="27">
        <v>100</v>
      </c>
      <c r="E32" s="19">
        <v>100</v>
      </c>
      <c r="F32" s="102">
        <f>финансы!I111</f>
        <v>99.01694978135455</v>
      </c>
      <c r="G32" s="103">
        <f>F32/E32</f>
        <v>0.9901694978135456</v>
      </c>
      <c r="H32" s="18" t="s">
        <v>228</v>
      </c>
      <c r="I32" s="33"/>
    </row>
    <row r="33" spans="1:8" s="26" customFormat="1" ht="27" customHeight="1">
      <c r="A33" s="16" t="s">
        <v>162</v>
      </c>
      <c r="B33" s="140" t="s">
        <v>69</v>
      </c>
      <c r="C33" s="140" t="s">
        <v>63</v>
      </c>
      <c r="D33" s="140">
        <v>585</v>
      </c>
      <c r="E33" s="140">
        <v>585</v>
      </c>
      <c r="F33" s="140">
        <v>176.47</v>
      </c>
      <c r="G33" s="140">
        <f>F33/E33</f>
        <v>0.30165811965811967</v>
      </c>
      <c r="H33" s="140"/>
    </row>
    <row r="34" spans="1:9" ht="83.25" customHeight="1">
      <c r="A34" s="5" t="s">
        <v>67</v>
      </c>
      <c r="B34" s="5" t="s">
        <v>86</v>
      </c>
      <c r="C34" s="5" t="s">
        <v>57</v>
      </c>
      <c r="D34" s="32">
        <v>100</v>
      </c>
      <c r="E34" s="32">
        <v>100</v>
      </c>
      <c r="F34" s="34">
        <v>100</v>
      </c>
      <c r="G34" s="13">
        <f>F34/E34</f>
        <v>1</v>
      </c>
      <c r="H34" s="18" t="s">
        <v>241</v>
      </c>
      <c r="I34" s="33"/>
    </row>
    <row r="35" spans="1:9" s="36" customFormat="1" ht="15.75" customHeight="1">
      <c r="A35" s="20" t="s">
        <v>68</v>
      </c>
      <c r="B35" s="141" t="s">
        <v>71</v>
      </c>
      <c r="C35" s="141"/>
      <c r="D35" s="141"/>
      <c r="E35" s="141"/>
      <c r="F35" s="141"/>
      <c r="G35" s="141"/>
      <c r="H35" s="141"/>
      <c r="I35" s="35"/>
    </row>
    <row r="36" spans="1:9" s="30" customFormat="1" ht="46.5">
      <c r="A36" s="21" t="s">
        <v>70</v>
      </c>
      <c r="B36" s="21" t="s">
        <v>87</v>
      </c>
      <c r="C36" s="21" t="s">
        <v>57</v>
      </c>
      <c r="D36" s="37">
        <v>100</v>
      </c>
      <c r="E36" s="37">
        <v>100</v>
      </c>
      <c r="F36" s="38">
        <v>100</v>
      </c>
      <c r="G36" s="47">
        <f>F36/E36</f>
        <v>1</v>
      </c>
      <c r="H36" s="18" t="s">
        <v>242</v>
      </c>
      <c r="I36" s="35"/>
    </row>
    <row r="37" spans="1:8" ht="15">
      <c r="A37" s="12" t="s">
        <v>163</v>
      </c>
      <c r="B37" s="130" t="s">
        <v>88</v>
      </c>
      <c r="C37" s="131"/>
      <c r="D37" s="131"/>
      <c r="E37" s="131"/>
      <c r="F37" s="131"/>
      <c r="G37" s="131"/>
      <c r="H37" s="132"/>
    </row>
    <row r="38" spans="1:8" ht="93" hidden="1">
      <c r="A38" s="44" t="s">
        <v>91</v>
      </c>
      <c r="B38" s="5" t="s">
        <v>119</v>
      </c>
      <c r="C38" s="42" t="s">
        <v>57</v>
      </c>
      <c r="D38" s="42">
        <v>0</v>
      </c>
      <c r="E38" s="42">
        <v>0</v>
      </c>
      <c r="F38" s="42">
        <v>0</v>
      </c>
      <c r="G38" s="43">
        <v>0</v>
      </c>
      <c r="H38" s="18"/>
    </row>
    <row r="39" spans="1:8" ht="30.75">
      <c r="A39" s="12" t="s">
        <v>72</v>
      </c>
      <c r="B39" s="41" t="s">
        <v>89</v>
      </c>
      <c r="C39" s="42" t="s">
        <v>57</v>
      </c>
      <c r="D39" s="42">
        <v>93</v>
      </c>
      <c r="E39" s="42">
        <v>93</v>
      </c>
      <c r="F39" s="42">
        <v>93</v>
      </c>
      <c r="G39" s="43">
        <f>F39/E39</f>
        <v>1</v>
      </c>
      <c r="H39" s="49" t="s">
        <v>235</v>
      </c>
    </row>
    <row r="41" spans="1:8" ht="15">
      <c r="A41" s="22" t="s">
        <v>245</v>
      </c>
      <c r="B41" s="22" t="s">
        <v>244</v>
      </c>
      <c r="H41" s="22" t="s">
        <v>243</v>
      </c>
    </row>
    <row r="43" ht="15" hidden="1"/>
    <row r="46" ht="15">
      <c r="A46" s="22" t="s">
        <v>90</v>
      </c>
    </row>
  </sheetData>
  <sheetProtection selectLockedCells="1" selectUnlockedCells="1"/>
  <mergeCells count="25">
    <mergeCell ref="B31:H31"/>
    <mergeCell ref="B33:H33"/>
    <mergeCell ref="B35:H35"/>
    <mergeCell ref="H10:H11"/>
    <mergeCell ref="B13:H13"/>
    <mergeCell ref="B15:H15"/>
    <mergeCell ref="B18:H18"/>
    <mergeCell ref="B21:H21"/>
    <mergeCell ref="H5:H6"/>
    <mergeCell ref="A10:A11"/>
    <mergeCell ref="B10:B11"/>
    <mergeCell ref="C10:C11"/>
    <mergeCell ref="D10:E10"/>
    <mergeCell ref="F10:F11"/>
    <mergeCell ref="G10:G11"/>
    <mergeCell ref="B37:H37"/>
    <mergeCell ref="A1:H1"/>
    <mergeCell ref="A2:H2"/>
    <mergeCell ref="A3:H3"/>
    <mergeCell ref="A5:A6"/>
    <mergeCell ref="B5:B6"/>
    <mergeCell ref="C5:C6"/>
    <mergeCell ref="D5:E5"/>
    <mergeCell ref="F5:F6"/>
    <mergeCell ref="G5:G6"/>
  </mergeCells>
  <printOptions/>
  <pageMargins left="0.7083333333333334" right="0.7083333333333334" top="0.7479166666666667" bottom="0.7479166666666667" header="0.5118055555555555" footer="0.5118055555555555"/>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B1">
      <selection activeCell="B15" sqref="B15:H15"/>
    </sheetView>
  </sheetViews>
  <sheetFormatPr defaultColWidth="8.421875" defaultRowHeight="15"/>
  <cols>
    <col min="1" max="1" width="0" style="2" hidden="1" customWidth="1"/>
    <col min="2" max="2" width="8.7109375" style="2" customWidth="1"/>
    <col min="3" max="4" width="0" style="2" hidden="1" customWidth="1"/>
    <col min="5" max="5" width="20.28125" style="2" customWidth="1"/>
    <col min="6" max="6" width="20.140625" style="2" customWidth="1"/>
    <col min="7" max="7" width="30.28125" style="2" customWidth="1"/>
    <col min="8" max="8" width="21.7109375" style="2" customWidth="1"/>
    <col min="9" max="9" width="37.28125" style="2" customWidth="1"/>
    <col min="10" max="16384" width="8.421875" style="2" customWidth="1"/>
  </cols>
  <sheetData>
    <row r="1" spans="3:9" ht="60.75" customHeight="1">
      <c r="C1" s="133" t="s">
        <v>164</v>
      </c>
      <c r="D1" s="133"/>
      <c r="E1" s="133"/>
      <c r="F1" s="133"/>
      <c r="G1" s="133"/>
      <c r="H1" s="133"/>
      <c r="I1" s="133"/>
    </row>
    <row r="3" spans="2:9" ht="51" customHeight="1" hidden="1">
      <c r="B3" s="135" t="s">
        <v>43</v>
      </c>
      <c r="C3" s="135" t="s">
        <v>44</v>
      </c>
      <c r="D3" s="135" t="s">
        <v>45</v>
      </c>
      <c r="E3" s="136" t="s">
        <v>46</v>
      </c>
      <c r="F3" s="136"/>
      <c r="G3" s="135" t="s">
        <v>47</v>
      </c>
      <c r="H3" s="135" t="s">
        <v>48</v>
      </c>
      <c r="I3" s="135" t="s">
        <v>49</v>
      </c>
    </row>
    <row r="4" spans="2:9" ht="51" customHeight="1" hidden="1">
      <c r="B4" s="135"/>
      <c r="C4" s="135"/>
      <c r="D4" s="135"/>
      <c r="E4" s="4" t="s">
        <v>50</v>
      </c>
      <c r="F4" s="4" t="s">
        <v>51</v>
      </c>
      <c r="G4" s="135"/>
      <c r="H4" s="135"/>
      <c r="I4" s="135"/>
    </row>
    <row r="5" spans="2:9" s="6" customFormat="1" ht="51" customHeight="1" hidden="1">
      <c r="B5" s="5"/>
      <c r="C5" s="5"/>
      <c r="D5" s="5"/>
      <c r="E5" s="5"/>
      <c r="F5" s="5"/>
      <c r="G5" s="5"/>
      <c r="H5" s="5"/>
      <c r="I5" s="5"/>
    </row>
    <row r="6" spans="2:9" s="6" customFormat="1" ht="51" customHeight="1" hidden="1">
      <c r="B6" s="5"/>
      <c r="C6" s="5"/>
      <c r="D6" s="5"/>
      <c r="E6" s="5"/>
      <c r="F6" s="5"/>
      <c r="G6" s="5"/>
      <c r="H6" s="5"/>
      <c r="I6" s="5"/>
    </row>
    <row r="7" spans="1:9" ht="51" customHeight="1" hidden="1">
      <c r="A7" s="6"/>
      <c r="B7" s="7"/>
      <c r="C7" s="7"/>
      <c r="D7" s="7"/>
      <c r="E7" s="7"/>
      <c r="F7" s="7"/>
      <c r="G7" s="7"/>
      <c r="H7" s="7"/>
      <c r="I7" s="7"/>
    </row>
    <row r="8" spans="2:9" ht="51" customHeight="1">
      <c r="B8" s="136" t="s">
        <v>43</v>
      </c>
      <c r="C8" s="136" t="s">
        <v>73</v>
      </c>
      <c r="D8" s="136" t="s">
        <v>45</v>
      </c>
      <c r="E8" s="136" t="s">
        <v>73</v>
      </c>
      <c r="F8" s="136"/>
      <c r="G8" s="136" t="s">
        <v>74</v>
      </c>
      <c r="H8" s="136" t="s">
        <v>75</v>
      </c>
      <c r="I8" s="136" t="s">
        <v>76</v>
      </c>
    </row>
    <row r="9" spans="2:9" ht="51" customHeight="1">
      <c r="B9" s="136"/>
      <c r="C9" s="136"/>
      <c r="D9" s="136"/>
      <c r="E9" s="5" t="s">
        <v>131</v>
      </c>
      <c r="F9" s="5" t="s">
        <v>141</v>
      </c>
      <c r="G9" s="136"/>
      <c r="H9" s="136"/>
      <c r="I9" s="136"/>
    </row>
    <row r="10" spans="2:9" ht="15">
      <c r="B10" s="5">
        <v>1</v>
      </c>
      <c r="C10" s="5">
        <v>2</v>
      </c>
      <c r="D10" s="5">
        <v>3</v>
      </c>
      <c r="E10" s="5">
        <v>2</v>
      </c>
      <c r="F10" s="5">
        <v>3</v>
      </c>
      <c r="G10" s="5">
        <v>4</v>
      </c>
      <c r="H10" s="5">
        <v>5</v>
      </c>
      <c r="I10" s="5">
        <v>6</v>
      </c>
    </row>
    <row r="11" spans="2:9" ht="76.5" customHeight="1">
      <c r="B11" s="11">
        <v>1</v>
      </c>
      <c r="C11" s="5"/>
      <c r="D11" s="5"/>
      <c r="E11" s="5">
        <v>20</v>
      </c>
      <c r="F11" s="5">
        <v>24</v>
      </c>
      <c r="G11" s="8">
        <v>24</v>
      </c>
      <c r="H11" s="52">
        <v>100</v>
      </c>
      <c r="I11" s="5"/>
    </row>
    <row r="12" ht="15">
      <c r="G12" s="9"/>
    </row>
    <row r="15" spans="2:9" ht="21.75" customHeight="1">
      <c r="B15" s="142" t="s">
        <v>244</v>
      </c>
      <c r="C15" s="142"/>
      <c r="D15" s="142"/>
      <c r="E15" s="142"/>
      <c r="F15" s="142"/>
      <c r="G15" s="142"/>
      <c r="H15" s="142"/>
      <c r="I15" s="1" t="s">
        <v>243</v>
      </c>
    </row>
    <row r="16" spans="3:5" ht="15">
      <c r="C16" s="3"/>
      <c r="E16" s="10"/>
    </row>
    <row r="17" spans="3:5" ht="15">
      <c r="C17" s="3"/>
      <c r="E17" s="10"/>
    </row>
    <row r="18" spans="3:5" ht="15">
      <c r="C18" s="3"/>
      <c r="E18" s="10"/>
    </row>
    <row r="19" spans="3:5" ht="15">
      <c r="C19" s="3"/>
      <c r="E19" s="10"/>
    </row>
    <row r="20" spans="3:5" ht="15">
      <c r="C20" s="3"/>
      <c r="E20" s="10"/>
    </row>
    <row r="21" ht="15">
      <c r="E21" s="10"/>
    </row>
    <row r="22" spans="3:5" ht="15">
      <c r="C22" s="3"/>
      <c r="E22" s="10"/>
    </row>
    <row r="23" spans="3:5" ht="15">
      <c r="C23" s="3"/>
      <c r="E23" s="10"/>
    </row>
    <row r="24" spans="3:5" ht="15">
      <c r="C24" s="3"/>
      <c r="E24" s="10"/>
    </row>
    <row r="25" spans="2:5" ht="15">
      <c r="B25" s="2" t="s">
        <v>41</v>
      </c>
      <c r="C25" s="3"/>
      <c r="E25" s="10"/>
    </row>
  </sheetData>
  <sheetProtection selectLockedCells="1" selectUnlockedCells="1"/>
  <mergeCells count="16">
    <mergeCell ref="I8:I9"/>
    <mergeCell ref="B15:H15"/>
    <mergeCell ref="B8:B9"/>
    <mergeCell ref="C8:C9"/>
    <mergeCell ref="D8:D9"/>
    <mergeCell ref="E8:F8"/>
    <mergeCell ref="G8:G9"/>
    <mergeCell ref="H8:H9"/>
    <mergeCell ref="C1:I1"/>
    <mergeCell ref="B3:B4"/>
    <mergeCell ref="C3:C4"/>
    <mergeCell ref="D3:D4"/>
    <mergeCell ref="E3:F3"/>
    <mergeCell ref="G3:G4"/>
    <mergeCell ref="H3:H4"/>
    <mergeCell ref="I3:I4"/>
  </mergeCells>
  <printOptions/>
  <pageMargins left="0.7083333333333334" right="0.7083333333333334" top="0.7479166666666667" bottom="0.7479166666666667" header="0.5118055555555555" footer="0.5118055555555555"/>
  <pageSetup fitToHeight="9"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2024-01-22T07:21:39Z</cp:lastPrinted>
  <dcterms:created xsi:type="dcterms:W3CDTF">2006-09-16T00:00:00Z</dcterms:created>
  <dcterms:modified xsi:type="dcterms:W3CDTF">2024-02-19T08:40:23Z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