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668" activeTab="0"/>
  </bookViews>
  <sheets>
    <sheet name="финансы" sheetId="1" r:id="rId1"/>
    <sheet name="индикаторы" sheetId="2" r:id="rId2"/>
    <sheet name="мероприятия" sheetId="3" r:id="rId3"/>
  </sheets>
  <definedNames>
    <definedName name="Print_Area_0" localSheetId="0">'финансы'!$B$1:$M$110</definedName>
    <definedName name="Print_Titles_0" localSheetId="0">'финансы'!#REF!</definedName>
    <definedName name="_xlnm.Print_Titles" localSheetId="0">'финансы'!$2:$2</definedName>
    <definedName name="_xlnm.Print_Area" localSheetId="1">'индикаторы'!$A$1:$H$44</definedName>
    <definedName name="_xlnm.Print_Area" localSheetId="2">'мероприятия'!$A$1:$I$23</definedName>
    <definedName name="_xlnm.Print_Area" localSheetId="0">'финансы'!$A$1:$M$177</definedName>
  </definedNames>
  <calcPr fullCalcOnLoad="1"/>
</workbook>
</file>

<file path=xl/sharedStrings.xml><?xml version="1.0" encoding="utf-8"?>
<sst xmlns="http://schemas.openxmlformats.org/spreadsheetml/2006/main" count="471" uniqueCount="244">
  <si>
    <t>Наименование подпрограммы, ведомственной целевой программы, отдельного мероприятия, исполнителя, мероприятия, реализуемого исполнителем</t>
  </si>
  <si>
    <t>Источники расходования средств</t>
  </si>
  <si>
    <t>Лимит бюджетных обязательств на год</t>
  </si>
  <si>
    <t>Выполнено нарастающим итогом за год (согласно актам выполненных работ, приемки-передачи и другим документам)</t>
  </si>
  <si>
    <t>Фактически профинансировано (кассовое исполнение) нарастающим итогом за год</t>
  </si>
  <si>
    <t>Примечание &lt;*&gt;</t>
  </si>
  <si>
    <t>Всего по муниципальной программе</t>
  </si>
  <si>
    <t>Всего</t>
  </si>
  <si>
    <t>федеральный бюджет</t>
  </si>
  <si>
    <t>краевой бюджет</t>
  </si>
  <si>
    <t>местный бюджет</t>
  </si>
  <si>
    <t>в том числе в разрезе подпрограмм:</t>
  </si>
  <si>
    <t>Всего по подпрограмме №1 "Жилищное хозяйство"</t>
  </si>
  <si>
    <t>в том числе в разрезе  мероприятий:</t>
  </si>
  <si>
    <t>в том числе в разрезе каждого исполнителя:</t>
  </si>
  <si>
    <t>МКУ "Управление ЖКХ города"</t>
  </si>
  <si>
    <t>2</t>
  </si>
  <si>
    <t>Всего по подпрограмме № 2 "Коммунальное хозяйство"</t>
  </si>
  <si>
    <t>решение социально-значимых вопросов по наказам избирателей депутатами городской Думы</t>
  </si>
  <si>
    <t>3</t>
  </si>
  <si>
    <t>Всего по  подпрограмме № 3 "Благоустройство города"</t>
  </si>
  <si>
    <t>Уличное освещение</t>
  </si>
  <si>
    <t>в том числе:</t>
  </si>
  <si>
    <t>Потребление электрической энергии (освещение)</t>
  </si>
  <si>
    <t>Озеленение территории:</t>
  </si>
  <si>
    <t>уходные работы за зелеными насаждениями, в т.ч.</t>
  </si>
  <si>
    <t>Содержание мест захоронения</t>
  </si>
  <si>
    <t>содержание мест захоронения, в т.ч.</t>
  </si>
  <si>
    <t>4.1.</t>
  </si>
  <si>
    <t>4.2.</t>
  </si>
  <si>
    <t>5</t>
  </si>
  <si>
    <t>Содержание учреждений, (расходы на обеспечение деятельности)</t>
  </si>
  <si>
    <t>Предоставление субсидий бюджетным учреждениям по вопросам похоронного дела</t>
  </si>
  <si>
    <t>МКУ</t>
  </si>
  <si>
    <t>МБУ "Объединённое автохозяйство"</t>
  </si>
  <si>
    <t>6</t>
  </si>
  <si>
    <t xml:space="preserve">Карантинные мероприятия по уничтожению американской белой бабочки </t>
  </si>
  <si>
    <t xml:space="preserve">Карантинные мероприятия по уничтожению мраморного клопа </t>
  </si>
  <si>
    <t>7</t>
  </si>
  <si>
    <t>Предупреждение и ликвидация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муниципального образования</t>
  </si>
  <si>
    <t>Директор МКУ "ЦБ ЖКХ"</t>
  </si>
  <si>
    <t>тел. 612387</t>
  </si>
  <si>
    <t xml:space="preserve">ОТЧЕТ О ДОСТИЖЕНИИ ЦЕЛЕВЫХ ПОКАЗАТЕЛЕЙ МУНИЦИПАЛЬНОЙ ПРОГРАММЫ                                                                                                                          </t>
  </si>
  <si>
    <t>N п/п</t>
  </si>
  <si>
    <t>Количество мероприятий предусмотренных программой</t>
  </si>
  <si>
    <t>Единица измерения</t>
  </si>
  <si>
    <t>Значение показателя, предусмотренное программой на текущий год</t>
  </si>
  <si>
    <t>Фактическое значение показателя за отчетный период текущего года</t>
  </si>
  <si>
    <t>Степень достижения целевого показателя (%)</t>
  </si>
  <si>
    <t>Причины недостижения целевых показателей</t>
  </si>
  <si>
    <t>На 01.01.2016 года</t>
  </si>
  <si>
    <t>На 31.12.2016 года</t>
  </si>
  <si>
    <t>Наименование целевых показателей</t>
  </si>
  <si>
    <t>Подпрограмма "Жилищное хозяйство"</t>
  </si>
  <si>
    <t>2.1.</t>
  </si>
  <si>
    <t>Подпрограмма "Коммунальное хозяйство"</t>
  </si>
  <si>
    <t>3.1.</t>
  </si>
  <si>
    <t>%</t>
  </si>
  <si>
    <t>Подпрограмма "Благоустройство города"</t>
  </si>
  <si>
    <t>Процент горения светильников сети уличного освещения</t>
  </si>
  <si>
    <t>4.3.</t>
  </si>
  <si>
    <t>4.5.</t>
  </si>
  <si>
    <t>4.6.</t>
  </si>
  <si>
    <t>100 кв.м.</t>
  </si>
  <si>
    <t>5.</t>
  </si>
  <si>
    <t>5.1.</t>
  </si>
  <si>
    <t>Подпрограмма "Прочие программные мероприятия"</t>
  </si>
  <si>
    <t>6.1.</t>
  </si>
  <si>
    <t>7.</t>
  </si>
  <si>
    <t>Подпрограмма "Охрана окружающей среды"</t>
  </si>
  <si>
    <t>7.1.</t>
  </si>
  <si>
    <t>Подпрограмма "Предупреждение и ликвидация болезней животных, их лечение"</t>
  </si>
  <si>
    <t>8.1.</t>
  </si>
  <si>
    <t>Количество мероприятий программы</t>
  </si>
  <si>
    <t>Фактическое значение выполненных мероприятий по программе</t>
  </si>
  <si>
    <t>Степень реализации мероприятий программы (%)</t>
  </si>
  <si>
    <t>Причины невыполнения программных мероприятий</t>
  </si>
  <si>
    <t xml:space="preserve">Всего по  подпрограмме  № 5"Прочие программные мероприятия" </t>
  </si>
  <si>
    <t>Всего по  подпрограмме  № 6 "Охрана окружающей среды"</t>
  </si>
  <si>
    <t>Всего по  подпрограмме  № 7 "Предупреждение и ликвидация болезней животных, их лечение"</t>
  </si>
  <si>
    <t>Всего по подпрограмме  № 8 "Устойчивое развитие сельских территорий мо г.Новороссийск"</t>
  </si>
  <si>
    <t>Решение социально-значимых вопросов по наказам избирателей городской Думы</t>
  </si>
  <si>
    <t>Решение социально-значимых вопросов по наказам избирателей депутатами городской Думы</t>
  </si>
  <si>
    <t xml:space="preserve">                                                                                              Благоустройство территории города</t>
  </si>
  <si>
    <t xml:space="preserve"> </t>
  </si>
  <si>
    <t>Доля произведенных расходов на управление программой от предусмотренного общего объема.</t>
  </si>
  <si>
    <t>Доля обработанной территории от подлежащей обработке общей территории  муниципального образования город Новороссийск</t>
  </si>
  <si>
    <t>Выполнение плана по подбору и утилизации павших животных в полном объеме</t>
  </si>
  <si>
    <t>Подпрограмма "Устойчивое развитие сельских территорий"</t>
  </si>
  <si>
    <t>процент горения уличного освещения сельских округов;</t>
  </si>
  <si>
    <t xml:space="preserve">               тел. 612387</t>
  </si>
  <si>
    <t>9.1.</t>
  </si>
  <si>
    <t>1.1.</t>
  </si>
  <si>
    <t>Содержание объектов казны, принятых к бюджетному учету</t>
  </si>
  <si>
    <t>2.3.</t>
  </si>
  <si>
    <t>3.1.1.</t>
  </si>
  <si>
    <t>3.2.</t>
  </si>
  <si>
    <t>3.2.1.</t>
  </si>
  <si>
    <t>3.3.</t>
  </si>
  <si>
    <t>3.3.1.</t>
  </si>
  <si>
    <t>Прочие мероприятия по благоустройству</t>
  </si>
  <si>
    <t>3.4.</t>
  </si>
  <si>
    <t>3.4.1.</t>
  </si>
  <si>
    <t>Текущее содержание, устройство и реконструкция систем ливнеотведения, гидротехнических сооружений, очистных сооружений</t>
  </si>
  <si>
    <t>3.4.2.</t>
  </si>
  <si>
    <t>3.4.3.</t>
  </si>
  <si>
    <t>3.4.4.</t>
  </si>
  <si>
    <t>3.5.</t>
  </si>
  <si>
    <t>3.6.</t>
  </si>
  <si>
    <t>6.2.</t>
  </si>
  <si>
    <t>8.2.</t>
  </si>
  <si>
    <t>Услуги по ликвидации несанкционированных свалок, мусора на территориях, расположенных в пределах границ МО г.Новороссийск</t>
  </si>
  <si>
    <t>Мероприятия федеральной целевой программы "Увековечивание памяти погибших при защите Отечества на 2019-2024 годы"</t>
  </si>
  <si>
    <t>Решение социально-значимых вопросов по наказам избирателей депутатов Закондательного собрания Краснодарского края</t>
  </si>
  <si>
    <t>3.7.</t>
  </si>
  <si>
    <t>Реализация общественно значимых народных проектов в рамках инициативного бюджетирования</t>
  </si>
  <si>
    <t>3.8.</t>
  </si>
  <si>
    <t>Процент удовлетворенности населения уровнем благоустройства муниципального образования город Новороссийск</t>
  </si>
  <si>
    <t>Увеличение площади зеленых насаждений общего пользования сельских округов в сравнении с общей площадью зеленых насаждений сельских округов муниципального образования город Новороссийск</t>
  </si>
  <si>
    <t>,</t>
  </si>
  <si>
    <t>3.9.</t>
  </si>
  <si>
    <t>Поощрение победителей краевого конкурса на звание "Лучший орган территориального общественного самоуправления"</t>
  </si>
  <si>
    <t>Муниципальная программа "Комплексное развитие городского хозяйства на территории муниципального образования город Новороссийск" на 2017-2024 годы</t>
  </si>
  <si>
    <t xml:space="preserve"> "Комплексное развитие городского хозяйства на территории муниципального образования город Новороссийск" на 2017-2024 годы          </t>
  </si>
  <si>
    <t>3.4.5.</t>
  </si>
  <si>
    <t>Мероприятия по формированию дизайна детских игровых площадок</t>
  </si>
  <si>
    <t>Мероприятия по развитию сельских территорий, благоустройство</t>
  </si>
  <si>
    <t>предоставление субсидии МБУ в части выполнения муниципального задания</t>
  </si>
  <si>
    <t>8.4.</t>
  </si>
  <si>
    <t>Мероприятия по развитию сельских территорий, коммунальное хозяйство</t>
  </si>
  <si>
    <t>На 01.01.2023 года</t>
  </si>
  <si>
    <t>Оказание услуг и осуществление деятельности по ведению лицевых счетов и приему поручений на перевод денежных средств по договорам</t>
  </si>
  <si>
    <t>1.2.</t>
  </si>
  <si>
    <t>1.3.</t>
  </si>
  <si>
    <t>Обеспечение мероприятий по ремонту многоквартирных домов</t>
  </si>
  <si>
    <t>Организация сбора, вывоза и утилизации опасных отходов</t>
  </si>
  <si>
    <t>6.3.</t>
  </si>
  <si>
    <t>Уровень исполнения мероприятий по оплате взносов на капитальный ремонт</t>
  </si>
  <si>
    <t>Доля улиц, на которых реализуется мероприятий по наружному освещению к общему количеству улиц на территории муниципального образования город Новороссийск</t>
  </si>
  <si>
    <t>Протяженность отремонтированных, построенных и реконструированных линий наружногоосвещения</t>
  </si>
  <si>
    <t>км</t>
  </si>
  <si>
    <t>Увеличение доли площади цветников и зеленых насаждений в сравнении с аналогичным периодом прошлого года</t>
  </si>
  <si>
    <t>Доля кладбищ, соответствующих СаНПиНу 2.1.3684-21 к общему количеству кладбищ муниципального образования город Новороссийск</t>
  </si>
  <si>
    <t>Доля улиц, на которых реализуются мероприятия по ремонту, устройству и реконструкции систем ливнеотведения к общему количеству улиц муниципального образования город Новороссийск</t>
  </si>
  <si>
    <t>Доля очистки муниципальной территории от мусора</t>
  </si>
  <si>
    <t>Доля объема вывезенного мусора в текущем периоде в сравнении с аналогичным периодом прошлого года</t>
  </si>
  <si>
    <t xml:space="preserve">Количество реализованных мероприятий по благоустройству общественных и дворовых территорий в том числе: пешеходные зоны, парки, скверы, стелы, площади, зоны отдыха, набережные </t>
  </si>
  <si>
    <t>ед</t>
  </si>
  <si>
    <t>Уровень исполнения мероприятий направленных на благоустройство города</t>
  </si>
  <si>
    <t>Качество оказанных муниципальных услуг</t>
  </si>
  <si>
    <t>4.7.</t>
  </si>
  <si>
    <t>4.8.</t>
  </si>
  <si>
    <t>4.9.</t>
  </si>
  <si>
    <t>4.10.</t>
  </si>
  <si>
    <t>6.</t>
  </si>
  <si>
    <t>8.</t>
  </si>
  <si>
    <t>% исполнения</t>
  </si>
  <si>
    <t>Остаток денежных средств</t>
  </si>
  <si>
    <t>-</t>
  </si>
  <si>
    <t>Расходы на обеспечение деятельности (оказание услуг) муниципальных организаций,</t>
  </si>
  <si>
    <t>Расходы на обеспечение деятельности (оказание услуг) муниципальных организаций, приобретение транспортных средств</t>
  </si>
  <si>
    <t>Обеспечение управления в сфере установленных функций</t>
  </si>
  <si>
    <t>Замена светильников организуется по заявкам жителей</t>
  </si>
  <si>
    <t>Данные на основании опроса жителей</t>
  </si>
  <si>
    <t>А.В.Павловский</t>
  </si>
  <si>
    <t>Начальник управления городского хозяйства</t>
  </si>
  <si>
    <t xml:space="preserve">                                               </t>
  </si>
  <si>
    <t>А.В. Павловский</t>
  </si>
  <si>
    <t xml:space="preserve">ОТЧЕТ
ОБ ИСПОЛНЕНИИ ФИНАНСИРОВАНИЯ МУНИЦИПАЛЬНОЙ
ПРОГРАММЫ МУНИЦИПАЛЬНОГО ОБРАЗОВАНИЯ ГОРОД НОВОРОССИЙСК
"Комплексное развитие городского хозяйства на территории муниципального образования город Новороссийск на 2017-2024 годы" 
ПО СОСТОЯНИЮ за 3 месяца 2024г.
</t>
  </si>
  <si>
    <t>Мероприятия по развитию городских территорий, коммунальное хозяйство</t>
  </si>
  <si>
    <t>Содержание объектов казны, принятых к учету, взносы на кап. ремонт по договорам соц. найма: 2024 год – 89461 м2 общего имущества МКД</t>
  </si>
  <si>
    <t>Исключение дебиторской задолженности за муниципальный жилой фонд в 2024г</t>
  </si>
  <si>
    <t>В рамках данного мероприятия ежемесячно выполняется оплата взносов по капремонту за квартиры по договорам соцнайма</t>
  </si>
  <si>
    <t xml:space="preserve">проектирование объектов освещения – 14 улиц (участков улиц), устройство наружного освещения – 15 улиц (участков улиц), освещение пешеходных переходов, выполнение работ по развитию и обеспечиванию функционирования муниципальной геоинформационной системы ЦТС и ГВС, а также разработке системных мероприятий по устранению последствий технологических нарушений на инжинерных коммуникациях, актуализация схемы теплоснабжения и разработка плана действий по ликвидации последствий аварийных ситуаций с применением электронного моделирования, техническое и оперативное обслуживание электросетевого оборудования на 2024 год, тех-присоединение  - не менее 10 объектов
</t>
  </si>
  <si>
    <t>Выполнение  депутатских наказов: 2024 – 23 шт</t>
  </si>
  <si>
    <t>Оплата за уличное освещение, электро-светофоры, фонтаны, потребленная мощность: 2024 год – 
7283 тыс. кВт/год. Услуги мобильной связи.</t>
  </si>
  <si>
    <t xml:space="preserve">благ-во, посадка и уходные работы за цветниками – 25000 м2, высадка не менее 500 000 цветов, выкашивание газонов – 
30 000 м2, вертикальное озеленение: содержание газонов – 2000 м2, высадка цветов – не менее 30000 шт., высадка деревьев и кустов – не менее 1000 шт., уходные работы  - 25 000 м2, устройство системы автоматического полива зеленых зон вдоль проезжей части ул. Мурата Ахеджака, инвентаризация зеленых насаждений на озелененных территориях.
</t>
  </si>
  <si>
    <t>уборка территории кладбищ – 
12484 тыс. м2, инвентаризация кладбищ
Благоустройство кладбища "Кабахаха -3"(асфальтирование 2 этап), установка металлического ограждения по адресу: г. Новороссийск, с.Борисовка, кладбище Щелба, установка ограждения территории общественного кладбища в п. Мысхако.</t>
  </si>
  <si>
    <t xml:space="preserve">текущее  содержание ливнеотведения – 60 617 м п., охрана объектов Неберджаевского водохранилища, тех-обслуживание ЛСО, оказание услуг по замерам концентраций загрязняющих веществ в сточных водах по 10 выпускам, страхование Неберждаевского и Владимирского водохранилищ, устройство и ремонт СЛО - 17 объектов, разработка проектной документации по объекту "Комплекс инженерно-технических средств охраны ГТС Неберджаевское водохранилище".
</t>
  </si>
  <si>
    <t xml:space="preserve">2024 г. – вывоз 80226 м3 мусора;
</t>
  </si>
  <si>
    <t xml:space="preserve"> Мероприятия по борьбе с грызунами и прочими. Предоставление информации о состоянии атмосферного воздуха.Благ-во внутригородских районов (приобретение световых конструкций экпозиционных форм, художественных декоративных ограждений, елей искуственных, новогодних украшений, МАФов (лавочки, скамейки, урны), расходных материалов для субботников), новогоднее оформление внутригородских районов. Ямочный ремонт дворовых территорий, оплата систем водоснабжения, контейнеры для накопления ТКО, предоставление каналов связи для видеонаблюдения на пяти площадках проспонсированных АО "КТК", благоустройство и проектирование территорий: "Сквер Медиков", "Научная площадка", "Октябрьская площадь", "Южные пруды", обустройство участка передержки безнадзорных животных, крематорий для животных, замена гранитного покрытия на набережной.
</t>
  </si>
  <si>
    <t>Выполнение наказов: 2024 год – 160 наказов</t>
  </si>
  <si>
    <t>Проводится дезинсекция по уничтожению американской белой бабочки на территории города Новороссийска 2024 г. - 400 га.</t>
  </si>
  <si>
    <t xml:space="preserve">Проводится дезинсекция по уничтожению мраморного клопа на территории города Новороссийска 2024г. – 50 га;  </t>
  </si>
  <si>
    <t>2024-утилизация шин-280т, утилизация ламп</t>
  </si>
  <si>
    <t>подбор и утилизация 2348 особей, отлов, вакцинация, стерилизация –не менее  800 особей, осуществление государственных полномочий по предупрежде-нию и ликвидации болезней животных, их лечению</t>
  </si>
  <si>
    <t>текущее содержание системы ливнеотведения-3269 м п, устройство и ремонт СЛО - 7 объектов, ямочный ремонт</t>
  </si>
  <si>
    <t>Выполнение  наказов депутатов
2024 – 25 шт.</t>
  </si>
  <si>
    <t>проектирование объектов наружного освещения – 8 улиц (участков улиц), устройство линий наружного освещения  - 8 улица.</t>
  </si>
  <si>
    <t>Объем финансирования, утвержденный в программе на начало года (6357 от 29.12.2023 года)</t>
  </si>
  <si>
    <t>Объем финансирования, утвержденный в программе на текущий год (1381 от 29.03.2024 года)</t>
  </si>
  <si>
    <t>Содержание объектов казны, принятых к учету, взносы на кап. ремонт по договорам соц. найма: 2024 год – 89333 м2 общего имущества МКД</t>
  </si>
  <si>
    <t xml:space="preserve">проектирование объектов освещения – 14 улиц (участков улиц), устройство наружного освещения – 15 улиц (участков улиц), , освещение пешеходных переходов, выполнение работ по развитию и обеспечиванию функционирования муниципальной геоинформационной системы ЦТС и ГВС, а также разработке системных мероприятий по устранению последствий технологических нарушений на инжинерных коммуникациях, актуализация схемы теплоснабжения и разработка плана действий по ликвидации последствий аварийных ситуаций с применением электронного моделирования, техническое и оперативное обслуживание электросетевого оборудования на 2024 год, тех-присоединение  - не менее 10 объектов
</t>
  </si>
  <si>
    <t>Оплата за уличное освещение, электро-светофоры, фонтаны, потребленная мощность: 2024 год – 
7283 тыс. кВт/год;</t>
  </si>
  <si>
    <t xml:space="preserve">благ-во, посадка и уходные работы за цветниками – 25000 м2, высадка не менее 500 000 цветов, выкашивание газонов – 
30 000 м2, вертикальное озеленение: содержание газонов – 2000 м2, высадка цветов – не менее 30000 шт., высадка деревьев и кустов – не менее 1000 шт., уходные работы  - 25 000 м2, устройство системы автоматического полива зеленых зон вдоль проезжей части ул. Мурата Ахеджака, инвентаризация зеленых насаждений на озелененных территориях.
</t>
  </si>
  <si>
    <t xml:space="preserve">текущее  содержание ливнеотведения – 60 617 м п., охрана объектов Неберджаевского водохранилища, тех-обслуживание ЛСО, оказание услуг по замерам концентраций загрязняющих веществ в сточных водах по 10 выпускам, страхование Неберждаевского и Владимирского водохранилищ, устройство и ремонт СЛО -18 объектов, разработка проектной документации по объекту "Комплекс инженерно-технических средств охраны ГТС Неберджаевское водохранилище".
</t>
  </si>
  <si>
    <t xml:space="preserve">2024 г. – вывоз 80 226 м3 мусора;
</t>
  </si>
  <si>
    <t xml:space="preserve"> Мероприятия по борьбе с грызунами и прочими. Предоставление информации о состоянии атмосферного воздуха.Благ-во внутригородских районов (приобретение световых конструкций экпозиционных форм, художественных декоративных ограждений, елей искуственных, новогодних украшений, МАФов (лавочки, скамейки, урны), расходных материалов для субботников), новогоднее оформление внутригородских районов. Ямочный ремонт дворовых территорий (асфальтирование) -43 территории, оплата систем водоснабжения, контейнеры для накопления ТКО, предоставление каналов связи для видеонаблюдения на пяти площадках проспонсированных АО "КТК", благоустройство и проектирование территорий: "Сквер Медиков", "Научная площадка", "Октябрьская площадь", "Южные пруды", обустройство участка передержки безнадзорных животных, крематорий для животных, замена гранитного покрытия на набережной. Контейнерные площадки -128 ед.
</t>
  </si>
  <si>
    <t>Выполнение наказов: 2024 год – 97 наказов</t>
  </si>
  <si>
    <t xml:space="preserve">2024 год – 1ед. Братская могила  мирных жителей поселка и партизан, растрелянных немецко-фашистскими захватчиками, 1942-1943 гг., установлено надгробие 1988г., п. Верхнебаканский
Кол-во имен погибших при защите Отечества, нанесенных на мемориальные сооружения воинских захоронений по месту захоронений:
</t>
  </si>
  <si>
    <t xml:space="preserve">Проводится дезинсекция по уничтожению американской белой бабочки на территории города Новороссийска 2024 г. - 223 га.
</t>
  </si>
  <si>
    <t xml:space="preserve">Проводится дезинсекция по уничтожению мраморного клопа на территории города Новороссийска 2023г. – 67,77 га;  
</t>
  </si>
  <si>
    <t>подбор и утилизация 799 особей, отлов, вакцинация, стерилизация –760 особей, осуществление государственных полномочий по предупрежде-нию и ликвидации болезней животных, их лечению</t>
  </si>
  <si>
    <t>текущее содержание системы ливнеотведения-3269 м п., ямочный ремонт(асфальтирование) -8 территорий, устройство и ремонт СЛО -7 ед.</t>
  </si>
  <si>
    <t xml:space="preserve">Выполнение  наказов депутатов
2024 – 18 шт.
</t>
  </si>
  <si>
    <t>Непосредственный результат, запланированный на год сдачи отчета (на начало года, 6357 от 29.12.2023 года)</t>
  </si>
  <si>
    <t>Непосредственный результат, запланированный на год сдачи отчета (согласно действующей редакции, 1381 от 29.03.2024 года)</t>
  </si>
  <si>
    <t>Всего 33 объекта: 13 объектов в рамках иниципативных проектов благоустройства (5 % софинансирование):  благоустройство сквера по ул. Победы (часть территории Центрального внутригородско
го района, в границах ТОС № 77), благоустройство сквера по ул. Энгельса (часть территории Центрального внутригородского района, в границах ТОС  № 85),  благоустройство сквера по ул. Куникова (часть территории Центрального внутригородского района, в границах ТОС  № 99); благоустройство места отдыха для граждан всех возрастов, (часть территории Южного внутригородско
го района, в границах ТОС № 104), благоустройство места отдыха для граждан всех возрастов, (часть территории Южного внутригородского района, в границах ТОС № 106), благоустройство общественной территории в с. Мысхако, (часть территории Мысхакского сельского округа, в границах ТОС № 70), обустройство скейт-площадки в с. Борисовке, (часть Приморского внутригородского района, границах ТОС № 43), обустройство скейт-площадки в с. Борисовке», (часть Приморского внутригородского района, границах ТОС № 43), обустройство аллеи по ул. Октябрьская, с. Абрау- Дюрсо», (часть сельского округа Абрау- Дюрсо, в границах ТОС № 43), обустройство сквера «Цементников» по улице Титан п. Верхнебаканский, (часть п. Верхнебаканский Верхнебаканского сельского округа, в границах ТОС № 58), обустройство детской игровой площадки х. Семигорский», (часть х. Семигорского Натухаевского сельского округа, в границах ТОС № 61),благоустройство зоны отдыха, 
с. Гайдук (часть с. Гайдук Гайдукского сельского округа, в границах ТОС № 54),благоустройство общественной территории в ст. Раевской, (часть ст. Раевская Раевского сельского округа, в границах ТОС 
№ 66). 20 объектов благоустройства: обустройство зеленой зоны на прилегающей территории к многоквартирным жилым домам п. Верхнебаканский, ул. Титан, 4, ул. Титан, 2, ул. Титан, 11, обустройство дворовой территории по наб. адм. Серебрякова, д. 1-5, ул. Мира, обустройство дворовой территории по ул. Новороссийской республики, д. 8, установка игрового комплекса по ул. Карамзмна, д. 43-45, ул. Алексеева, д.54, ул. Снайпера Рубахо, д.23, благоустройство домовой территории по ул. Ленина, д.22, обустройство детской площадки спортивными элементами ул. Монолитная, д.22, монтаж наружного освещения по ул. Энгельса, д.84, д.98, ул. Исаева до д.13, Шевченко до д.55, обустройство дворовой территории ул. Л. Шмидта, д.10, обустройство пандуса у перехода на зеленой зоне, Мысхакское шоссе, д.50/30, монтаж наружного освещения по ул. Фабричная (от ул. Снайпера Рубахо), благоустройство домовой территории по ул. Суворовская, д.51, бетонирование парковочных мест, ул. Куникова, д.50А, бетонирование парковочных мест, ул. Куникова, д.34, бетонирование парковочных мест, пр-т Ленина, д.39-41, благоустройство улиц (тротуар) ст. Раевская, ул. Новороссийская, обустройство линии наружного освещения по ул. К. Маркса, ст. Натухаевская, карманный парк «Уютный уголок малой родины», с. Кирилловка, ул. Строителей, обустройство контейнерной площадки и благоустройство территории, ул. Рассветная, д.20, благоустройство дет. Площадки, ул. Краснодарская, д.43, благоустройство сквера по ул. М. Борисова, д.1, благоустройство детской площадки ул. Железнодорожная, д.18.</t>
  </si>
  <si>
    <t xml:space="preserve">   за  3 месяцев 2024 года</t>
  </si>
  <si>
    <t>На 01.01.2024 года</t>
  </si>
  <si>
    <t>На 31.03.2024 года</t>
  </si>
  <si>
    <t>4.11.</t>
  </si>
  <si>
    <t>Увеличение доли заасфальтированной территории в сравнении с прошлым периодом</t>
  </si>
  <si>
    <t>858,2/7450,4</t>
  </si>
  <si>
    <t>1159  (улиц за прошлые периоды)/2541*100</t>
  </si>
  <si>
    <t>Фактически выполненные работы в течение года</t>
  </si>
  <si>
    <t>(73998(текущий год)-72442(прошлый год)/72442*100  Уходные работы выполняются на цветниках и газонах в течение года</t>
  </si>
  <si>
    <t>6 (выполнены работы)/2541*100</t>
  </si>
  <si>
    <t>16(количество благоустроенных, по факту 2023 года)/22(всего)</t>
  </si>
  <si>
    <t xml:space="preserve"> 20196,4/80226*100 (вывоз мусора по актам выполненых работ, в течение года)</t>
  </si>
  <si>
    <t>20196,4(вывезено за текущий период)/102334(вывезено в прошлом периоде)*100</t>
  </si>
  <si>
    <t>Выполнение мероприятий по благоустройству в течение года</t>
  </si>
  <si>
    <t>Выполнение работ в рамках исполнения муниципального задания в течение года (32339,3/386410,2*100)</t>
  </si>
  <si>
    <t>В течение года</t>
  </si>
  <si>
    <t>Выплата заработной платы, оплата налогов в течение года</t>
  </si>
  <si>
    <t>Исполнение в 3-4 квартале 2024 года</t>
  </si>
  <si>
    <t xml:space="preserve"> 180-подбор и утилизация/1559</t>
  </si>
  <si>
    <t>ОТЧЕТ О ВЫПОЛНЕНИИ МЕРОПРИЯТИЙ  "Комплексное развитие городского хозяйства на территории муниципального образования город Новороссийск" на 2017-2024 годы  за 3 месяца 2024 года</t>
  </si>
  <si>
    <t xml:space="preserve">Выполнение мероприятий до 31.12.2024 года </t>
  </si>
  <si>
    <t>проектирование объектов наружного освещения – 8 улиц (участков улиц), устройство линий наружного освещения  - 8 улиц.</t>
  </si>
  <si>
    <t>Исполнение мероприятия до 31.12.2024</t>
  </si>
  <si>
    <t>Выполнено технологическое присоединение 4 объектов. Выполнение мероприятия о 31.12.2024</t>
  </si>
  <si>
    <t>Выполнение мероприятия о 31.12.2024</t>
  </si>
  <si>
    <t xml:space="preserve"> Оплата за потребление электрической энергии, исполнение до 31.12.2024</t>
  </si>
  <si>
    <t>Выполнение мероприятия до 31.12.2024</t>
  </si>
  <si>
    <t xml:space="preserve">Заключены контракты «Посадка и уходные работы за цветниками Приморского, Южного внутригородских районов на территории МО г. Новороссийск 2024 год» на сумму 23357,1 тыс. руб. 
По вертикальному озеленению внутригородских районов заключены контракты на сумму 7970,5 тыс. руб. Исполнение контрактов  до 31.12.2024
</t>
  </si>
  <si>
    <t>Заключены конракты на текущее содержание систем ливнеотведения, исполнение до 31.12.2024. Выполнены работы на 4 объектах по устройству СЛО, заключены контракты по 6 объектам</t>
  </si>
  <si>
    <t>20196,4 м3 мусора вывезено за отчетный период в рамках заключенных контрактов, исполнение до 31.12.2024</t>
  </si>
  <si>
    <t>Выполнение мероприятий до 31.12.2024</t>
  </si>
  <si>
    <t xml:space="preserve">Выплата заработной платы (производится ежемесячно), оплата налогов, оплата услуг по предоставлению телефонной связи и доступа в интернет (ежемесячно). </t>
  </si>
  <si>
    <t>Контракт заключен, исполнение в 3-4 квартале 2024 года</t>
  </si>
  <si>
    <t>Заключен контракт на вывоз 180т шин, исполнение мероприятия до 31.12.2024</t>
  </si>
  <si>
    <t>За отченый период подобрано павших животный - 180 особей. Исполнение мероприятий до 31.12.2024</t>
  </si>
  <si>
    <t>Заключен контракт на текущее содержание систем ливнеотведения, исполнение до 31.12.2024 года. Выполнены работы по ремонту и устройстве СЛО на 2х объектах, заключены контракты на устройство 2х объектов. Исполнение мероприятия до 31.12.2024 года.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</si>
</sst>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_-* #,##0.000\ _₽_-;\-* #,##0.000\ _₽_-;_-* &quot;-&quot;??\ _₽_-;_-@_-"/>
    <numFmt numFmtId="181" formatCode="_-* #,##0.0\ _₽_-;\-* #,##0.0\ _₽_-;_-* &quot;-&quot;??\ _₽_-;_-@_-"/>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_-* #,##0.0\ _₽_-;\-* #,##0.0\ _₽_-;_-* &quot;-&quot;?\ _₽_-;_-@_-"/>
    <numFmt numFmtId="190" formatCode="_-* #,##0.0_р_._-;\-* #,##0.0_р_._-;_-* &quot;-&quot;?_р_._-;_-@_-"/>
    <numFmt numFmtId="191" formatCode="0.000%"/>
    <numFmt numFmtId="192" formatCode="#,##0.000"/>
  </numFmts>
  <fonts count="50">
    <font>
      <sz val="11"/>
      <color indexed="8"/>
      <name val="Calibri"/>
      <family val="2"/>
    </font>
    <font>
      <sz val="10"/>
      <name val="Arial"/>
      <family val="0"/>
    </font>
    <font>
      <sz val="12"/>
      <color indexed="8"/>
      <name val="Times New Roman"/>
      <family val="1"/>
    </font>
    <font>
      <u val="single"/>
      <sz val="11"/>
      <color indexed="12"/>
      <name val="Calibri"/>
      <family val="2"/>
    </font>
    <font>
      <b/>
      <sz val="12"/>
      <color indexed="8"/>
      <name val="Times New Roman"/>
      <family val="1"/>
    </font>
    <font>
      <sz val="12"/>
      <name val="Times New Roman"/>
      <family val="1"/>
    </font>
    <font>
      <sz val="14"/>
      <name val="Times New Roman"/>
      <family val="1"/>
    </font>
    <font>
      <sz val="14"/>
      <color indexed="8"/>
      <name val="Times New Roman"/>
      <family val="1"/>
    </font>
    <font>
      <sz val="12"/>
      <color indexed="10"/>
      <name val="Times New Roman"/>
      <family val="1"/>
    </font>
    <font>
      <sz val="10"/>
      <name val="Times New Roman"/>
      <family val="1"/>
    </font>
    <font>
      <u val="single"/>
      <sz val="12"/>
      <name val="Times New Roman"/>
      <family val="1"/>
    </font>
    <font>
      <b/>
      <sz val="12"/>
      <name val="Times New Roman"/>
      <family val="1"/>
    </font>
    <font>
      <sz val="11"/>
      <name val="Calibri"/>
      <family val="2"/>
    </font>
    <font>
      <b/>
      <sz val="12"/>
      <color indexed="6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Border="0" applyProtection="0">
      <alignment/>
    </xf>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50">
    <xf numFmtId="0" fontId="0" fillId="0" borderId="0" xfId="0" applyAlignment="1">
      <alignment/>
    </xf>
    <xf numFmtId="0" fontId="7" fillId="33" borderId="0" xfId="0" applyFont="1" applyFill="1" applyAlignment="1">
      <alignment/>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0" xfId="0" applyFont="1" applyAlignment="1">
      <alignment/>
    </xf>
    <xf numFmtId="3" fontId="2" fillId="0" borderId="0" xfId="0" applyNumberFormat="1" applyFont="1" applyAlignment="1">
      <alignment/>
    </xf>
    <xf numFmtId="1" fontId="2" fillId="0" borderId="11" xfId="0" applyNumberFormat="1" applyFont="1" applyBorder="1" applyAlignment="1">
      <alignment horizontal="center" vertical="center" wrapText="1"/>
    </xf>
    <xf numFmtId="0" fontId="2" fillId="0" borderId="12" xfId="0" applyFont="1" applyBorder="1" applyAlignment="1">
      <alignment horizontal="center"/>
    </xf>
    <xf numFmtId="9" fontId="2" fillId="0" borderId="11"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16"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xf>
    <xf numFmtId="3" fontId="2" fillId="0" borderId="10" xfId="0" applyNumberFormat="1" applyFont="1" applyBorder="1" applyAlignment="1">
      <alignment horizontal="center" vertical="center" wrapText="1"/>
    </xf>
    <xf numFmtId="0" fontId="2" fillId="0" borderId="0" xfId="0" applyFont="1" applyBorder="1" applyAlignment="1">
      <alignment horizontal="center"/>
    </xf>
    <xf numFmtId="3" fontId="2" fillId="0" borderId="0" xfId="0" applyNumberFormat="1" applyFont="1" applyBorder="1" applyAlignment="1">
      <alignment horizontal="center" vertical="center" wrapText="1"/>
    </xf>
    <xf numFmtId="0" fontId="4" fillId="0" borderId="0" xfId="0" applyFont="1" applyAlignment="1">
      <alignment horizontal="center"/>
    </xf>
    <xf numFmtId="3" fontId="2" fillId="33" borderId="11" xfId="0" applyNumberFormat="1" applyFont="1" applyFill="1" applyBorder="1" applyAlignment="1">
      <alignment horizontal="center" vertical="center" wrapText="1"/>
    </xf>
    <xf numFmtId="9" fontId="2" fillId="33"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0" borderId="0" xfId="0" applyFont="1" applyFill="1" applyAlignment="1">
      <alignment horizontal="center"/>
    </xf>
    <xf numFmtId="9" fontId="5" fillId="0" borderId="11" xfId="0" applyNumberFormat="1" applyFont="1" applyFill="1" applyBorder="1" applyAlignment="1">
      <alignment horizontal="center" vertical="center" wrapText="1"/>
    </xf>
    <xf numFmtId="172" fontId="2" fillId="0" borderId="11" xfId="0" applyNumberFormat="1" applyFont="1" applyBorder="1" applyAlignment="1">
      <alignment horizontal="center" vertical="center" wrapText="1"/>
    </xf>
    <xf numFmtId="0" fontId="13" fillId="0" borderId="0" xfId="0" applyFont="1" applyAlignment="1">
      <alignment horizontal="center"/>
    </xf>
    <xf numFmtId="4" fontId="2" fillId="0" borderId="11" xfId="0" applyNumberFormat="1" applyFont="1" applyBorder="1" applyAlignment="1">
      <alignment horizontal="center" vertical="center" wrapText="1"/>
    </xf>
    <xf numFmtId="0" fontId="13" fillId="0" borderId="0" xfId="0" applyFont="1" applyFill="1" applyAlignment="1">
      <alignment horizontal="center"/>
    </xf>
    <xf numFmtId="0" fontId="4" fillId="0" borderId="0" xfId="0" applyFont="1" applyFill="1" applyAlignment="1">
      <alignment horizontal="center"/>
    </xf>
    <xf numFmtId="172"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2" fillId="0" borderId="0" xfId="0" applyNumberFormat="1" applyFont="1" applyAlignment="1">
      <alignment horizontal="center"/>
    </xf>
    <xf numFmtId="3" fontId="2" fillId="0" borderId="0" xfId="0" applyNumberFormat="1" applyFont="1" applyAlignment="1">
      <alignment horizontal="center"/>
    </xf>
    <xf numFmtId="0" fontId="2" fillId="0" borderId="12" xfId="0" applyFont="1" applyBorder="1" applyAlignment="1">
      <alignment horizontal="center" wrapText="1"/>
    </xf>
    <xf numFmtId="0" fontId="2" fillId="0" borderId="12" xfId="0" applyFont="1" applyBorder="1" applyAlignment="1">
      <alignment horizontal="center" vertical="center"/>
    </xf>
    <xf numFmtId="9" fontId="2" fillId="0" borderId="12" xfId="0" applyNumberFormat="1" applyFont="1" applyBorder="1" applyAlignment="1">
      <alignment horizontal="center" vertical="center"/>
    </xf>
    <xf numFmtId="0" fontId="2" fillId="0" borderId="12" xfId="0" applyNumberFormat="1" applyFont="1" applyBorder="1" applyAlignment="1">
      <alignment horizontal="center"/>
    </xf>
    <xf numFmtId="172" fontId="2" fillId="0" borderId="11" xfId="0" applyNumberFormat="1" applyFont="1" applyFill="1" applyBorder="1" applyAlignment="1">
      <alignment horizontal="center" vertical="center" wrapText="1"/>
    </xf>
    <xf numFmtId="2" fontId="2" fillId="0" borderId="11" xfId="0" applyNumberFormat="1" applyFont="1" applyBorder="1" applyAlignment="1">
      <alignment horizontal="center" vertical="center" wrapText="1"/>
    </xf>
    <xf numFmtId="188" fontId="2" fillId="0" borderId="10" xfId="0" applyNumberFormat="1" applyFont="1" applyFill="1" applyBorder="1" applyAlignment="1">
      <alignment horizontal="center" vertical="center" wrapText="1"/>
    </xf>
    <xf numFmtId="188" fontId="2" fillId="33" borderId="1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172" fontId="2" fillId="33" borderId="11"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43" fontId="2" fillId="0" borderId="11" xfId="0" applyNumberFormat="1" applyFont="1" applyBorder="1" applyAlignment="1">
      <alignment horizontal="center" vertical="center" wrapText="1"/>
    </xf>
    <xf numFmtId="43" fontId="5" fillId="34" borderId="12" xfId="60" applyFont="1" applyFill="1" applyBorder="1" applyAlignment="1">
      <alignment horizontal="center" vertical="center" wrapText="1"/>
    </xf>
    <xf numFmtId="43" fontId="5" fillId="34" borderId="12" xfId="60" applyFont="1" applyFill="1" applyBorder="1" applyAlignment="1">
      <alignment horizontal="center" vertical="center"/>
    </xf>
    <xf numFmtId="43" fontId="5" fillId="34" borderId="12" xfId="60" applyFont="1" applyFill="1" applyBorder="1" applyAlignment="1">
      <alignment horizontal="right" vertical="center" wrapText="1"/>
    </xf>
    <xf numFmtId="43" fontId="5" fillId="34" borderId="12" xfId="60" applyFont="1" applyFill="1" applyBorder="1" applyAlignment="1">
      <alignment horizontal="right" vertical="center"/>
    </xf>
    <xf numFmtId="43" fontId="5" fillId="34" borderId="12" xfId="60" applyNumberFormat="1" applyFont="1" applyFill="1" applyBorder="1" applyAlignment="1">
      <alignment horizontal="center" vertical="center" wrapText="1"/>
    </xf>
    <xf numFmtId="43" fontId="2" fillId="34" borderId="12" xfId="0" applyNumberFormat="1" applyFont="1" applyFill="1" applyBorder="1" applyAlignment="1">
      <alignment/>
    </xf>
    <xf numFmtId="2" fontId="2" fillId="34" borderId="12" xfId="0" applyNumberFormat="1" applyFont="1" applyFill="1" applyBorder="1" applyAlignment="1">
      <alignment horizontal="center" vertical="center"/>
    </xf>
    <xf numFmtId="172" fontId="2" fillId="35" borderId="12" xfId="0" applyNumberFormat="1" applyFont="1" applyFill="1" applyBorder="1" applyAlignment="1">
      <alignment horizontal="center" vertical="center"/>
    </xf>
    <xf numFmtId="172" fontId="5" fillId="34" borderId="13" xfId="0" applyNumberFormat="1" applyFont="1" applyFill="1" applyBorder="1" applyAlignment="1">
      <alignment horizontal="center" vertical="center" wrapText="1"/>
    </xf>
    <xf numFmtId="181" fontId="5" fillId="34" borderId="12" xfId="60" applyNumberFormat="1" applyFont="1" applyFill="1" applyBorder="1" applyAlignment="1">
      <alignment horizontal="center" vertical="center" wrapText="1"/>
    </xf>
    <xf numFmtId="0" fontId="2" fillId="35" borderId="12" xfId="0" applyFont="1" applyFill="1" applyBorder="1" applyAlignment="1">
      <alignment wrapText="1"/>
    </xf>
    <xf numFmtId="0" fontId="2" fillId="35" borderId="12" xfId="0" applyFont="1" applyFill="1" applyBorder="1" applyAlignment="1">
      <alignment/>
    </xf>
    <xf numFmtId="190" fontId="4" fillId="36" borderId="12" xfId="0" applyNumberFormat="1" applyFont="1" applyFill="1" applyBorder="1" applyAlignment="1">
      <alignment wrapText="1"/>
    </xf>
    <xf numFmtId="0" fontId="4" fillId="36" borderId="12" xfId="0" applyFont="1" applyFill="1" applyBorder="1" applyAlignment="1">
      <alignment/>
    </xf>
    <xf numFmtId="0" fontId="4" fillId="36" borderId="12" xfId="0" applyFont="1" applyFill="1" applyBorder="1" applyAlignment="1">
      <alignment wrapText="1"/>
    </xf>
    <xf numFmtId="1" fontId="4" fillId="36" borderId="12" xfId="0" applyNumberFormat="1" applyFont="1" applyFill="1" applyBorder="1" applyAlignment="1">
      <alignment wrapText="1"/>
    </xf>
    <xf numFmtId="2" fontId="11" fillId="34" borderId="12" xfId="0" applyNumberFormat="1" applyFont="1" applyFill="1" applyBorder="1" applyAlignment="1">
      <alignment horizontal="center" vertical="center"/>
    </xf>
    <xf numFmtId="0" fontId="4" fillId="34" borderId="12" xfId="0" applyFont="1" applyFill="1" applyBorder="1" applyAlignment="1">
      <alignment wrapText="1"/>
    </xf>
    <xf numFmtId="0" fontId="4" fillId="34" borderId="12" xfId="0" applyFont="1" applyFill="1" applyBorder="1" applyAlignment="1">
      <alignment/>
    </xf>
    <xf numFmtId="0" fontId="2" fillId="34" borderId="12" xfId="0" applyFont="1" applyFill="1" applyBorder="1" applyAlignment="1">
      <alignment wrapText="1"/>
    </xf>
    <xf numFmtId="0" fontId="2" fillId="34" borderId="12" xfId="0" applyFont="1" applyFill="1" applyBorder="1" applyAlignment="1">
      <alignment/>
    </xf>
    <xf numFmtId="0" fontId="2" fillId="0" borderId="12" xfId="0" applyFont="1" applyFill="1" applyBorder="1" applyAlignment="1">
      <alignment wrapText="1"/>
    </xf>
    <xf numFmtId="0" fontId="2" fillId="0" borderId="12" xfId="0" applyFont="1" applyFill="1" applyBorder="1" applyAlignment="1">
      <alignment/>
    </xf>
    <xf numFmtId="43" fontId="49" fillId="34" borderId="12" xfId="60" applyFont="1" applyFill="1" applyBorder="1" applyAlignment="1">
      <alignment horizontal="center" vertical="center" wrapText="1"/>
    </xf>
    <xf numFmtId="1" fontId="2" fillId="0" borderId="12" xfId="0" applyNumberFormat="1" applyFont="1" applyFill="1" applyBorder="1" applyAlignment="1">
      <alignment wrapText="1"/>
    </xf>
    <xf numFmtId="171" fontId="4" fillId="34" borderId="12" xfId="0" applyNumberFormat="1" applyFont="1" applyFill="1" applyBorder="1" applyAlignment="1">
      <alignment wrapText="1"/>
    </xf>
    <xf numFmtId="0" fontId="4" fillId="0" borderId="12" xfId="0" applyFont="1" applyFill="1" applyBorder="1" applyAlignment="1">
      <alignment wrapText="1"/>
    </xf>
    <xf numFmtId="0" fontId="4" fillId="0" borderId="12" xfId="0" applyFont="1" applyFill="1" applyBorder="1" applyAlignment="1">
      <alignment/>
    </xf>
    <xf numFmtId="171" fontId="4" fillId="0" borderId="12" xfId="0" applyNumberFormat="1" applyFont="1" applyFill="1" applyBorder="1" applyAlignment="1">
      <alignment wrapText="1"/>
    </xf>
    <xf numFmtId="171" fontId="4" fillId="0" borderId="12" xfId="0" applyNumberFormat="1" applyFont="1" applyFill="1" applyBorder="1" applyAlignment="1">
      <alignment/>
    </xf>
    <xf numFmtId="171" fontId="4" fillId="37" borderId="12" xfId="0" applyNumberFormat="1" applyFont="1" applyFill="1" applyBorder="1" applyAlignment="1">
      <alignment wrapText="1"/>
    </xf>
    <xf numFmtId="0" fontId="4" fillId="37" borderId="12" xfId="0" applyFont="1" applyFill="1" applyBorder="1" applyAlignment="1">
      <alignment/>
    </xf>
    <xf numFmtId="0" fontId="4" fillId="37" borderId="12" xfId="0" applyFont="1" applyFill="1" applyBorder="1" applyAlignment="1">
      <alignment wrapText="1"/>
    </xf>
    <xf numFmtId="43" fontId="49" fillId="34" borderId="12" xfId="60" applyNumberFormat="1" applyFont="1" applyFill="1" applyBorder="1" applyAlignment="1">
      <alignment horizontal="center" vertical="center" wrapText="1"/>
    </xf>
    <xf numFmtId="173" fontId="4" fillId="37" borderId="12" xfId="0" applyNumberFormat="1" applyFont="1" applyFill="1" applyBorder="1" applyAlignment="1">
      <alignment wrapText="1"/>
    </xf>
    <xf numFmtId="173" fontId="4" fillId="0" borderId="12" xfId="0" applyNumberFormat="1" applyFont="1" applyFill="1" applyBorder="1" applyAlignment="1">
      <alignment wrapText="1"/>
    </xf>
    <xf numFmtId="49" fontId="5" fillId="34" borderId="12" xfId="0" applyNumberFormat="1" applyFont="1" applyFill="1" applyBorder="1" applyAlignment="1">
      <alignment horizontal="center" vertical="center"/>
    </xf>
    <xf numFmtId="2" fontId="11" fillId="34" borderId="12" xfId="0" applyNumberFormat="1" applyFont="1" applyFill="1" applyBorder="1" applyAlignment="1">
      <alignment vertical="center"/>
    </xf>
    <xf numFmtId="43" fontId="2" fillId="34" borderId="12" xfId="0" applyNumberFormat="1" applyFont="1" applyFill="1" applyBorder="1" applyAlignment="1">
      <alignment horizontal="right" vertical="center"/>
    </xf>
    <xf numFmtId="0" fontId="7" fillId="34" borderId="12" xfId="0" applyFont="1" applyFill="1" applyBorder="1" applyAlignment="1">
      <alignment/>
    </xf>
    <xf numFmtId="2" fontId="2" fillId="34" borderId="12" xfId="0" applyNumberFormat="1" applyFont="1" applyFill="1" applyBorder="1" applyAlignment="1">
      <alignment/>
    </xf>
    <xf numFmtId="0" fontId="2" fillId="35" borderId="14" xfId="0" applyFont="1" applyFill="1" applyBorder="1" applyAlignment="1">
      <alignment wrapText="1"/>
    </xf>
    <xf numFmtId="2" fontId="5" fillId="34" borderId="13" xfId="0" applyNumberFormat="1" applyFont="1" applyFill="1" applyBorder="1" applyAlignment="1">
      <alignment horizontal="center" vertical="center"/>
    </xf>
    <xf numFmtId="0" fontId="5" fillId="34" borderId="13" xfId="0" applyFont="1" applyFill="1" applyBorder="1" applyAlignment="1">
      <alignment horizontal="center" vertical="center" wrapText="1"/>
    </xf>
    <xf numFmtId="172" fontId="9" fillId="34" borderId="13" xfId="0" applyNumberFormat="1" applyFont="1" applyFill="1" applyBorder="1" applyAlignment="1">
      <alignment horizontal="center" vertical="center" wrapText="1"/>
    </xf>
    <xf numFmtId="0" fontId="10" fillId="34" borderId="13" xfId="42" applyFont="1" applyFill="1" applyBorder="1" applyAlignment="1" applyProtection="1">
      <alignment horizontal="center" vertical="center" wrapText="1"/>
      <protection/>
    </xf>
    <xf numFmtId="0" fontId="5" fillId="34" borderId="15" xfId="0" applyFont="1" applyFill="1" applyBorder="1" applyAlignment="1">
      <alignment/>
    </xf>
    <xf numFmtId="4" fontId="2" fillId="34"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43" fontId="2" fillId="33" borderId="11" xfId="0" applyNumberFormat="1" applyFont="1" applyFill="1" applyBorder="1" applyAlignment="1">
      <alignment horizontal="center" vertical="center" wrapText="1"/>
    </xf>
    <xf numFmtId="10" fontId="2" fillId="33" borderId="11" xfId="0" applyNumberFormat="1" applyFont="1" applyFill="1" applyBorder="1" applyAlignment="1">
      <alignment horizontal="center" vertical="center" wrapText="1"/>
    </xf>
    <xf numFmtId="43" fontId="5" fillId="34" borderId="12" xfId="60" applyFont="1" applyFill="1" applyBorder="1" applyAlignment="1">
      <alignment horizontal="center" vertical="center" wrapText="1"/>
    </xf>
    <xf numFmtId="0" fontId="7" fillId="34" borderId="14" xfId="0" applyFont="1" applyFill="1" applyBorder="1" applyAlignment="1">
      <alignment wrapText="1"/>
    </xf>
    <xf numFmtId="2" fontId="2" fillId="34" borderId="13" xfId="0" applyNumberFormat="1" applyFont="1" applyFill="1" applyBorder="1" applyAlignment="1">
      <alignment/>
    </xf>
    <xf numFmtId="2" fontId="2" fillId="34" borderId="13" xfId="0" applyNumberFormat="1" applyFont="1" applyFill="1" applyBorder="1" applyAlignment="1">
      <alignment horizontal="left"/>
    </xf>
    <xf numFmtId="2" fontId="2" fillId="34" borderId="13" xfId="0" applyNumberFormat="1" applyFont="1" applyFill="1" applyBorder="1" applyAlignment="1">
      <alignment/>
    </xf>
    <xf numFmtId="2" fontId="2" fillId="34" borderId="13" xfId="0" applyNumberFormat="1" applyFont="1" applyFill="1" applyBorder="1" applyAlignment="1">
      <alignment horizontal="center" vertical="center"/>
    </xf>
    <xf numFmtId="2" fontId="7" fillId="34" borderId="0" xfId="0" applyNumberFormat="1" applyFont="1" applyFill="1" applyBorder="1" applyAlignment="1">
      <alignment horizontal="center" vertical="center"/>
    </xf>
    <xf numFmtId="43" fontId="5" fillId="34" borderId="12" xfId="60" applyFont="1" applyFill="1" applyBorder="1" applyAlignment="1">
      <alignment horizontal="center" vertical="center" wrapText="1"/>
    </xf>
    <xf numFmtId="188" fontId="2" fillId="0" borderId="11" xfId="0" applyNumberFormat="1" applyFont="1" applyBorder="1" applyAlignment="1">
      <alignment horizontal="center" vertical="center" wrapText="1"/>
    </xf>
    <xf numFmtId="192" fontId="2" fillId="0" borderId="11" xfId="0" applyNumberFormat="1" applyFont="1" applyBorder="1" applyAlignment="1">
      <alignment horizontal="center" vertical="center" wrapText="1"/>
    </xf>
    <xf numFmtId="192" fontId="2" fillId="33" borderId="11" xfId="0" applyNumberFormat="1" applyFont="1" applyFill="1" applyBorder="1" applyAlignment="1">
      <alignment horizontal="center" vertical="center" wrapText="1"/>
    </xf>
    <xf numFmtId="43" fontId="5" fillId="34" borderId="16" xfId="60" applyFont="1" applyFill="1" applyBorder="1" applyAlignment="1">
      <alignment horizontal="center" vertical="center" wrapText="1"/>
    </xf>
    <xf numFmtId="43" fontId="5" fillId="34" borderId="17" xfId="60" applyFont="1" applyFill="1" applyBorder="1" applyAlignment="1">
      <alignment horizontal="center" vertical="center" wrapText="1"/>
    </xf>
    <xf numFmtId="43" fontId="5" fillId="34" borderId="13" xfId="60" applyFont="1" applyFill="1" applyBorder="1" applyAlignment="1">
      <alignment horizontal="center" vertical="center" wrapText="1"/>
    </xf>
    <xf numFmtId="43" fontId="5" fillId="34" borderId="12" xfId="60" applyFont="1" applyFill="1" applyBorder="1" applyAlignment="1">
      <alignment horizontal="center" vertical="center" wrapText="1"/>
    </xf>
    <xf numFmtId="0" fontId="5" fillId="34" borderId="16" xfId="60" applyNumberFormat="1" applyFont="1" applyFill="1" applyBorder="1" applyAlignment="1">
      <alignment horizontal="center" vertical="center" wrapText="1"/>
    </xf>
    <xf numFmtId="0" fontId="5" fillId="34" borderId="17" xfId="60" applyNumberFormat="1" applyFont="1" applyFill="1" applyBorder="1" applyAlignment="1">
      <alignment horizontal="center" vertical="center" wrapText="1"/>
    </xf>
    <xf numFmtId="0" fontId="5" fillId="34" borderId="13" xfId="60" applyNumberFormat="1" applyFont="1" applyFill="1" applyBorder="1" applyAlignment="1">
      <alignment horizontal="center" vertical="center" wrapText="1"/>
    </xf>
    <xf numFmtId="2" fontId="5" fillId="34" borderId="12" xfId="0" applyNumberFormat="1" applyFont="1" applyFill="1" applyBorder="1" applyAlignment="1">
      <alignment horizontal="center" vertical="center"/>
    </xf>
    <xf numFmtId="0" fontId="12" fillId="34" borderId="12" xfId="0" applyFont="1" applyFill="1" applyBorder="1" applyAlignment="1">
      <alignment/>
    </xf>
    <xf numFmtId="0" fontId="9" fillId="34" borderId="16" xfId="60" applyNumberFormat="1" applyFont="1" applyFill="1" applyBorder="1" applyAlignment="1">
      <alignment horizontal="left" vertical="center" wrapText="1"/>
    </xf>
    <xf numFmtId="0" fontId="9" fillId="34" borderId="17" xfId="60" applyNumberFormat="1" applyFont="1" applyFill="1" applyBorder="1" applyAlignment="1">
      <alignment horizontal="left" vertical="center" wrapText="1"/>
    </xf>
    <xf numFmtId="0" fontId="9" fillId="34" borderId="13" xfId="60" applyNumberFormat="1" applyFont="1" applyFill="1" applyBorder="1" applyAlignment="1">
      <alignment horizontal="left" vertical="center" wrapText="1"/>
    </xf>
    <xf numFmtId="0" fontId="5" fillId="34" borderId="12" xfId="60" applyNumberFormat="1" applyFont="1" applyFill="1" applyBorder="1" applyAlignment="1">
      <alignment horizontal="center" vertical="center" wrapText="1"/>
    </xf>
    <xf numFmtId="2" fontId="11" fillId="34" borderId="12" xfId="0" applyNumberFormat="1" applyFont="1" applyFill="1" applyBorder="1" applyAlignment="1">
      <alignment horizontal="center" vertical="center"/>
    </xf>
    <xf numFmtId="0" fontId="5" fillId="34" borderId="12" xfId="0" applyNumberFormat="1" applyFont="1" applyFill="1" applyBorder="1" applyAlignment="1">
      <alignment horizontal="center" vertical="center" wrapText="1"/>
    </xf>
    <xf numFmtId="1" fontId="11" fillId="34" borderId="12" xfId="0" applyNumberFormat="1" applyFont="1" applyFill="1" applyBorder="1" applyAlignment="1">
      <alignment horizontal="center" vertical="center"/>
    </xf>
    <xf numFmtId="1" fontId="12" fillId="34" borderId="12" xfId="0" applyNumberFormat="1" applyFont="1" applyFill="1" applyBorder="1" applyAlignment="1">
      <alignment/>
    </xf>
    <xf numFmtId="0" fontId="5" fillId="34" borderId="12" xfId="0" applyNumberFormat="1" applyFont="1" applyFill="1" applyBorder="1" applyAlignment="1">
      <alignment horizontal="center" vertical="center"/>
    </xf>
    <xf numFmtId="0" fontId="5" fillId="34" borderId="15" xfId="0" applyFont="1" applyFill="1" applyBorder="1" applyAlignment="1">
      <alignment horizontal="center" vertical="center" wrapText="1"/>
    </xf>
    <xf numFmtId="2" fontId="6" fillId="34" borderId="0" xfId="0" applyNumberFormat="1" applyFont="1" applyFill="1" applyBorder="1" applyAlignment="1">
      <alignment horizontal="left" vertical="center" wrapText="1"/>
    </xf>
    <xf numFmtId="0" fontId="4" fillId="34" borderId="12" xfId="0" applyFont="1" applyFill="1" applyBorder="1" applyAlignment="1">
      <alignment horizont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9" fontId="2" fillId="0" borderId="11" xfId="0" applyNumberFormat="1"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center"/>
    </xf>
    <xf numFmtId="9" fontId="2" fillId="0" borderId="10" xfId="0" applyNumberFormat="1" applyFont="1" applyBorder="1" applyAlignment="1">
      <alignment horizontal="center" vertical="center" wrapText="1"/>
    </xf>
    <xf numFmtId="0" fontId="6" fillId="33" borderId="0" xfId="0" applyFont="1" applyFill="1" applyBorder="1" applyAlignment="1">
      <alignment horizontal="left" vertical="center" wrapText="1"/>
    </xf>
    <xf numFmtId="2" fontId="7" fillId="34" borderId="0"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1757"/>
  <sheetViews>
    <sheetView tabSelected="1" view="pageBreakPreview" zoomScale="50" zoomScaleNormal="85" zoomScaleSheetLayoutView="50" workbookViewId="0" topLeftCell="A1">
      <pane xSplit="2" ySplit="2" topLeftCell="C167" activePane="bottomRight" state="frozen"/>
      <selection pane="topLeft" activeCell="A1" sqref="A1"/>
      <selection pane="topRight" activeCell="C1" sqref="C1"/>
      <selection pane="bottomLeft" activeCell="A3" sqref="A3"/>
      <selection pane="bottomRight" activeCell="M177" sqref="M177"/>
    </sheetView>
  </sheetViews>
  <sheetFormatPr defaultColWidth="8.421875" defaultRowHeight="15"/>
  <cols>
    <col min="1" max="1" width="8.57421875" style="64" customWidth="1"/>
    <col min="2" max="2" width="50.421875" style="64" customWidth="1"/>
    <col min="3" max="3" width="16.8515625" style="64" customWidth="1"/>
    <col min="4" max="4" width="21.7109375" style="64" customWidth="1"/>
    <col min="5" max="5" width="21.28125" style="60" customWidth="1"/>
    <col min="6" max="6" width="16.28125" style="60" customWidth="1"/>
    <col min="7" max="7" width="18.8515625" style="60" customWidth="1"/>
    <col min="8" max="8" width="19.140625" style="60" customWidth="1"/>
    <col min="9" max="9" width="16.7109375" style="60" customWidth="1"/>
    <col min="10" max="10" width="19.00390625" style="60" customWidth="1"/>
    <col min="11" max="11" width="57.57421875" style="60" customWidth="1"/>
    <col min="12" max="12" width="64.28125" style="60" customWidth="1"/>
    <col min="13" max="13" width="74.421875" style="64" customWidth="1"/>
    <col min="14" max="14" width="31.421875" style="63" customWidth="1"/>
    <col min="15" max="15" width="13.140625" style="64" bestFit="1" customWidth="1"/>
    <col min="16" max="16384" width="8.421875" style="64" customWidth="1"/>
  </cols>
  <sheetData>
    <row r="1" spans="1:14" ht="123.75" customHeight="1">
      <c r="A1" s="99"/>
      <c r="B1" s="99"/>
      <c r="C1" s="133" t="s">
        <v>168</v>
      </c>
      <c r="D1" s="133"/>
      <c r="E1" s="133"/>
      <c r="F1" s="133"/>
      <c r="G1" s="133"/>
      <c r="H1" s="133"/>
      <c r="I1" s="99"/>
      <c r="J1" s="99"/>
      <c r="K1" s="99"/>
      <c r="L1" s="99"/>
      <c r="M1" s="99"/>
      <c r="N1" s="94"/>
    </row>
    <row r="2" spans="1:13" ht="103.5" customHeight="1">
      <c r="A2" s="95"/>
      <c r="B2" s="96" t="s">
        <v>0</v>
      </c>
      <c r="C2" s="96" t="s">
        <v>1</v>
      </c>
      <c r="D2" s="96" t="s">
        <v>189</v>
      </c>
      <c r="E2" s="97" t="s">
        <v>190</v>
      </c>
      <c r="F2" s="61" t="s">
        <v>2</v>
      </c>
      <c r="G2" s="97" t="s">
        <v>3</v>
      </c>
      <c r="H2" s="97" t="s">
        <v>4</v>
      </c>
      <c r="I2" s="61" t="s">
        <v>156</v>
      </c>
      <c r="J2" s="61" t="s">
        <v>157</v>
      </c>
      <c r="K2" s="61" t="s">
        <v>205</v>
      </c>
      <c r="L2" s="61" t="s">
        <v>206</v>
      </c>
      <c r="M2" s="98" t="s">
        <v>5</v>
      </c>
    </row>
    <row r="3" spans="1:14" s="66" customFormat="1" ht="30.75" customHeight="1">
      <c r="A3" s="128"/>
      <c r="B3" s="118" t="s">
        <v>6</v>
      </c>
      <c r="C3" s="53" t="s">
        <v>7</v>
      </c>
      <c r="D3" s="53">
        <f>D4+D5+D6</f>
        <v>1008959.2</v>
      </c>
      <c r="E3" s="62">
        <f>E4+E5+E6</f>
        <v>1103951.2</v>
      </c>
      <c r="F3" s="62">
        <f>SUM(F4,F5,F6)</f>
        <v>1103951.2</v>
      </c>
      <c r="G3" s="62">
        <f>G4+G5+G6</f>
        <v>83299.283</v>
      </c>
      <c r="H3" s="62">
        <f>H4+H5+H6</f>
        <v>83299.283</v>
      </c>
      <c r="I3" s="62">
        <f>G3/F3*100</f>
        <v>7.545558444974741</v>
      </c>
      <c r="J3" s="62">
        <f>F3-G3</f>
        <v>1020651.9169999999</v>
      </c>
      <c r="K3" s="62"/>
      <c r="L3" s="62"/>
      <c r="M3" s="118">
        <f>G3/F3*100</f>
        <v>7.545558444974741</v>
      </c>
      <c r="N3" s="65"/>
    </row>
    <row r="4" spans="1:14" s="66" customFormat="1" ht="30.75" customHeight="1">
      <c r="A4" s="128"/>
      <c r="B4" s="118"/>
      <c r="C4" s="53" t="s">
        <v>8</v>
      </c>
      <c r="D4" s="53">
        <v>0</v>
      </c>
      <c r="E4" s="62">
        <v>4138.6</v>
      </c>
      <c r="F4" s="53">
        <f>E4</f>
        <v>4138.6</v>
      </c>
      <c r="G4" s="53">
        <f>G9+G25+G38+G112+G133+G149+G162</f>
        <v>0</v>
      </c>
      <c r="H4" s="53">
        <f>SUM(H9,H25,H38,H112,H133,H149,H162)</f>
        <v>0</v>
      </c>
      <c r="I4" s="62">
        <f>G4/F4*100</f>
        <v>0</v>
      </c>
      <c r="J4" s="62"/>
      <c r="K4" s="53"/>
      <c r="L4" s="53"/>
      <c r="M4" s="118"/>
      <c r="N4" s="67"/>
    </row>
    <row r="5" spans="1:14" s="66" customFormat="1" ht="40.5" customHeight="1">
      <c r="A5" s="128"/>
      <c r="B5" s="118"/>
      <c r="C5" s="53" t="s">
        <v>9</v>
      </c>
      <c r="D5" s="53">
        <v>12143.6</v>
      </c>
      <c r="E5" s="62">
        <v>13462.9</v>
      </c>
      <c r="F5" s="53">
        <f>E5</f>
        <v>13462.9</v>
      </c>
      <c r="G5" s="53">
        <f>G10+G26+G39+G113+G134+G150+G163</f>
        <v>416.61</v>
      </c>
      <c r="H5" s="53">
        <f>SUM(H10,H26,H39,H113,H134,H150,H163)</f>
        <v>416.61</v>
      </c>
      <c r="I5" s="62">
        <f>G5/F5*100</f>
        <v>3.094504155865378</v>
      </c>
      <c r="J5" s="62"/>
      <c r="K5" s="53"/>
      <c r="L5" s="53"/>
      <c r="M5" s="118"/>
      <c r="N5" s="67"/>
    </row>
    <row r="6" spans="1:14" s="66" customFormat="1" ht="30.75" customHeight="1">
      <c r="A6" s="128"/>
      <c r="B6" s="118"/>
      <c r="C6" s="53" t="s">
        <v>10</v>
      </c>
      <c r="D6" s="53">
        <v>996815.6</v>
      </c>
      <c r="E6" s="62">
        <v>1086349.7</v>
      </c>
      <c r="F6" s="53">
        <f>E6</f>
        <v>1086349.7</v>
      </c>
      <c r="G6" s="53">
        <f>G11+G27+G40+G114+G135+G151+G164</f>
        <v>82882.673</v>
      </c>
      <c r="H6" s="53">
        <f>H11+H27+H40+H114+H135+H151+H164</f>
        <v>82882.673</v>
      </c>
      <c r="I6" s="62">
        <f>G6/F6*100</f>
        <v>7.629465263349361</v>
      </c>
      <c r="J6" s="62">
        <f>F6-G6</f>
        <v>1003467.027</v>
      </c>
      <c r="K6" s="53"/>
      <c r="L6" s="53"/>
      <c r="M6" s="118"/>
      <c r="N6" s="68"/>
    </row>
    <row r="7" spans="1:14" s="71" customFormat="1" ht="23.25" customHeight="1">
      <c r="A7" s="69"/>
      <c r="B7" s="53" t="s">
        <v>11</v>
      </c>
      <c r="C7" s="53"/>
      <c r="D7" s="53"/>
      <c r="E7" s="53"/>
      <c r="F7" s="53"/>
      <c r="G7" s="53"/>
      <c r="H7" s="53"/>
      <c r="I7" s="53"/>
      <c r="J7" s="53"/>
      <c r="K7" s="53"/>
      <c r="L7" s="53"/>
      <c r="M7" s="53"/>
      <c r="N7" s="70"/>
    </row>
    <row r="8" spans="1:14" s="71" customFormat="1" ht="30.75" customHeight="1">
      <c r="A8" s="130">
        <v>1</v>
      </c>
      <c r="B8" s="118" t="s">
        <v>12</v>
      </c>
      <c r="C8" s="53" t="s">
        <v>7</v>
      </c>
      <c r="D8" s="53">
        <f>SUM(D9,D10,D11)</f>
        <v>8922.4</v>
      </c>
      <c r="E8" s="53">
        <f>SUM(E9,E10,E11)</f>
        <v>8044.4</v>
      </c>
      <c r="F8" s="53">
        <f>SUM(E8)</f>
        <v>8044.4</v>
      </c>
      <c r="G8" s="53">
        <f>SUM(G9,G10,G11)</f>
        <v>957.2</v>
      </c>
      <c r="H8" s="53">
        <f>SUM(H9,H10,H11)</f>
        <v>957.2</v>
      </c>
      <c r="I8" s="111">
        <f>H8/F8*100</f>
        <v>11.898960767739048</v>
      </c>
      <c r="J8" s="53"/>
      <c r="K8" s="53"/>
      <c r="L8" s="53"/>
      <c r="M8" s="118"/>
      <c r="N8" s="70"/>
    </row>
    <row r="9" spans="1:14" s="71" customFormat="1" ht="30.75" customHeight="1">
      <c r="A9" s="130"/>
      <c r="B9" s="118"/>
      <c r="C9" s="53" t="s">
        <v>8</v>
      </c>
      <c r="D9" s="53"/>
      <c r="E9" s="53"/>
      <c r="F9" s="53">
        <v>0</v>
      </c>
      <c r="G9" s="53"/>
      <c r="H9" s="53"/>
      <c r="I9" s="111"/>
      <c r="J9" s="53"/>
      <c r="K9" s="53"/>
      <c r="L9" s="53"/>
      <c r="M9" s="118"/>
      <c r="N9" s="70"/>
    </row>
    <row r="10" spans="1:14" s="71" customFormat="1" ht="30.75" customHeight="1">
      <c r="A10" s="130"/>
      <c r="B10" s="118"/>
      <c r="C10" s="53" t="s">
        <v>9</v>
      </c>
      <c r="D10" s="53"/>
      <c r="E10" s="53">
        <v>0</v>
      </c>
      <c r="F10" s="53">
        <v>0</v>
      </c>
      <c r="G10" s="53"/>
      <c r="H10" s="53"/>
      <c r="I10" s="111"/>
      <c r="J10" s="53"/>
      <c r="K10" s="53"/>
      <c r="L10" s="53"/>
      <c r="M10" s="118"/>
      <c r="N10" s="70"/>
    </row>
    <row r="11" spans="1:14" s="71" customFormat="1" ht="30.75" customHeight="1">
      <c r="A11" s="130"/>
      <c r="B11" s="118"/>
      <c r="C11" s="53" t="s">
        <v>10</v>
      </c>
      <c r="D11" s="53">
        <f aca="true" t="shared" si="0" ref="D11:J11">D15+D19+D23</f>
        <v>8922.4</v>
      </c>
      <c r="E11" s="53">
        <f t="shared" si="0"/>
        <v>8044.4</v>
      </c>
      <c r="F11" s="53">
        <f t="shared" si="0"/>
        <v>8044.4</v>
      </c>
      <c r="G11" s="53">
        <f t="shared" si="0"/>
        <v>957.2</v>
      </c>
      <c r="H11" s="111">
        <f t="shared" si="0"/>
        <v>957.2</v>
      </c>
      <c r="I11" s="111">
        <f>H11/F11*100</f>
        <v>11.898960767739048</v>
      </c>
      <c r="J11" s="53">
        <f t="shared" si="0"/>
        <v>7087.2</v>
      </c>
      <c r="K11" s="53"/>
      <c r="L11" s="53"/>
      <c r="M11" s="118"/>
      <c r="N11" s="70"/>
    </row>
    <row r="12" spans="1:14" s="71" customFormat="1" ht="30.75" customHeight="1">
      <c r="A12" s="122" t="s">
        <v>92</v>
      </c>
      <c r="B12" s="118" t="s">
        <v>93</v>
      </c>
      <c r="C12" s="53" t="s">
        <v>7</v>
      </c>
      <c r="D12" s="53">
        <f>D13+D14+D15</f>
        <v>8328.4</v>
      </c>
      <c r="E12" s="53">
        <f>E13+E14+E15</f>
        <v>7450.4</v>
      </c>
      <c r="F12" s="53">
        <f>F13+F14+F15</f>
        <v>7450.4</v>
      </c>
      <c r="G12" s="53">
        <f>G13+G14+G15</f>
        <v>858.2</v>
      </c>
      <c r="H12" s="53">
        <f>G12</f>
        <v>858.2</v>
      </c>
      <c r="I12" s="111">
        <f>H12/F12*100</f>
        <v>11.518844625791905</v>
      </c>
      <c r="J12" s="53"/>
      <c r="K12" s="115" t="s">
        <v>170</v>
      </c>
      <c r="L12" s="115" t="s">
        <v>191</v>
      </c>
      <c r="M12" s="118" t="s">
        <v>172</v>
      </c>
      <c r="N12" s="135"/>
    </row>
    <row r="13" spans="1:14" s="71" customFormat="1" ht="30.75" customHeight="1">
      <c r="A13" s="122"/>
      <c r="B13" s="118"/>
      <c r="C13" s="53" t="s">
        <v>8</v>
      </c>
      <c r="D13" s="53"/>
      <c r="E13" s="53">
        <f>F13</f>
        <v>0</v>
      </c>
      <c r="F13" s="53">
        <v>0</v>
      </c>
      <c r="G13" s="53"/>
      <c r="H13" s="53">
        <f>G13</f>
        <v>0</v>
      </c>
      <c r="I13" s="111"/>
      <c r="J13" s="53"/>
      <c r="K13" s="116"/>
      <c r="L13" s="116"/>
      <c r="M13" s="118"/>
      <c r="N13" s="135"/>
    </row>
    <row r="14" spans="1:14" s="71" customFormat="1" ht="30.75" customHeight="1">
      <c r="A14" s="122"/>
      <c r="B14" s="118"/>
      <c r="C14" s="53" t="s">
        <v>9</v>
      </c>
      <c r="D14" s="53"/>
      <c r="E14" s="53">
        <f>F14</f>
        <v>0</v>
      </c>
      <c r="F14" s="53">
        <v>0</v>
      </c>
      <c r="G14" s="53"/>
      <c r="H14" s="53">
        <f>G14</f>
        <v>0</v>
      </c>
      <c r="I14" s="111"/>
      <c r="J14" s="53"/>
      <c r="K14" s="116"/>
      <c r="L14" s="116"/>
      <c r="M14" s="118"/>
      <c r="N14" s="135"/>
    </row>
    <row r="15" spans="1:14" s="71" customFormat="1" ht="42.75" customHeight="1">
      <c r="A15" s="122"/>
      <c r="B15" s="118"/>
      <c r="C15" s="53" t="s">
        <v>10</v>
      </c>
      <c r="D15" s="53">
        <v>8328.4</v>
      </c>
      <c r="E15" s="53">
        <v>7450.4</v>
      </c>
      <c r="F15" s="53">
        <f>E15</f>
        <v>7450.4</v>
      </c>
      <c r="G15" s="53">
        <f>830.5+27.7</f>
        <v>858.2</v>
      </c>
      <c r="H15" s="53">
        <f>G15</f>
        <v>858.2</v>
      </c>
      <c r="I15" s="111">
        <f aca="true" t="shared" si="1" ref="I15:I23">H15/F15*100</f>
        <v>11.518844625791905</v>
      </c>
      <c r="J15" s="53">
        <f>F15-G15</f>
        <v>6592.2</v>
      </c>
      <c r="K15" s="117"/>
      <c r="L15" s="117"/>
      <c r="M15" s="118"/>
      <c r="N15" s="135"/>
    </row>
    <row r="16" spans="1:14" s="73" customFormat="1" ht="30.75" customHeight="1">
      <c r="A16" s="122" t="s">
        <v>132</v>
      </c>
      <c r="B16" s="118" t="s">
        <v>131</v>
      </c>
      <c r="C16" s="53" t="s">
        <v>7</v>
      </c>
      <c r="D16" s="53">
        <f>D17+D18+D19</f>
        <v>594</v>
      </c>
      <c r="E16" s="53">
        <f>E17+E18+E19</f>
        <v>594</v>
      </c>
      <c r="F16" s="53">
        <f>F17+F18+F19</f>
        <v>594</v>
      </c>
      <c r="G16" s="53">
        <f>G17+G18+G19</f>
        <v>99</v>
      </c>
      <c r="H16" s="53">
        <f>G16</f>
        <v>99</v>
      </c>
      <c r="I16" s="111">
        <f t="shared" si="1"/>
        <v>16.666666666666664</v>
      </c>
      <c r="J16" s="53">
        <f>J17+J18+J19</f>
        <v>495</v>
      </c>
      <c r="K16" s="115" t="s">
        <v>171</v>
      </c>
      <c r="L16" s="115" t="s">
        <v>171</v>
      </c>
      <c r="M16" s="118" t="s">
        <v>230</v>
      </c>
      <c r="N16" s="72"/>
    </row>
    <row r="17" spans="1:14" s="73" customFormat="1" ht="30.75" customHeight="1">
      <c r="A17" s="122"/>
      <c r="B17" s="118"/>
      <c r="C17" s="53" t="s">
        <v>8</v>
      </c>
      <c r="D17" s="53"/>
      <c r="E17" s="53">
        <f>F17</f>
        <v>0</v>
      </c>
      <c r="F17" s="53">
        <v>0</v>
      </c>
      <c r="G17" s="53"/>
      <c r="H17" s="53"/>
      <c r="I17" s="111"/>
      <c r="J17" s="53"/>
      <c r="K17" s="116"/>
      <c r="L17" s="116"/>
      <c r="M17" s="118"/>
      <c r="N17" s="72"/>
    </row>
    <row r="18" spans="1:14" s="73" customFormat="1" ht="30.75" customHeight="1">
      <c r="A18" s="122"/>
      <c r="B18" s="118"/>
      <c r="C18" s="53" t="s">
        <v>9</v>
      </c>
      <c r="D18" s="53"/>
      <c r="E18" s="53">
        <f>F18</f>
        <v>0</v>
      </c>
      <c r="F18" s="53">
        <v>0</v>
      </c>
      <c r="G18" s="53"/>
      <c r="H18" s="53"/>
      <c r="I18" s="111"/>
      <c r="J18" s="53"/>
      <c r="K18" s="116"/>
      <c r="L18" s="116"/>
      <c r="M18" s="118"/>
      <c r="N18" s="72"/>
    </row>
    <row r="19" spans="1:14" s="73" customFormat="1" ht="30.75" customHeight="1">
      <c r="A19" s="122"/>
      <c r="B19" s="118"/>
      <c r="C19" s="53" t="s">
        <v>10</v>
      </c>
      <c r="D19" s="53">
        <v>594</v>
      </c>
      <c r="E19" s="53">
        <v>594</v>
      </c>
      <c r="F19" s="53">
        <v>594</v>
      </c>
      <c r="G19" s="53">
        <f>99</f>
        <v>99</v>
      </c>
      <c r="H19" s="53">
        <f>G19</f>
        <v>99</v>
      </c>
      <c r="I19" s="111">
        <f t="shared" si="1"/>
        <v>16.666666666666664</v>
      </c>
      <c r="J19" s="53">
        <f>F19-G19</f>
        <v>495</v>
      </c>
      <c r="K19" s="117"/>
      <c r="L19" s="117"/>
      <c r="M19" s="118"/>
      <c r="N19" s="72"/>
    </row>
    <row r="20" spans="1:14" s="73" customFormat="1" ht="30.75" customHeight="1" hidden="1">
      <c r="A20" s="122" t="s">
        <v>133</v>
      </c>
      <c r="B20" s="118" t="s">
        <v>134</v>
      </c>
      <c r="C20" s="53" t="s">
        <v>7</v>
      </c>
      <c r="D20" s="53">
        <f>D21+D22+D23</f>
        <v>0</v>
      </c>
      <c r="E20" s="53">
        <f>E21+E22+E23</f>
        <v>0</v>
      </c>
      <c r="F20" s="53">
        <f>F21+F22+F23</f>
        <v>0</v>
      </c>
      <c r="G20" s="53">
        <f>G21+G22+G23</f>
        <v>0</v>
      </c>
      <c r="H20" s="53">
        <f>H21+H22+H23</f>
        <v>0</v>
      </c>
      <c r="I20" s="111" t="e">
        <f t="shared" si="1"/>
        <v>#DIV/0!</v>
      </c>
      <c r="J20" s="53"/>
      <c r="K20" s="115" t="s">
        <v>158</v>
      </c>
      <c r="L20" s="119"/>
      <c r="M20" s="127"/>
      <c r="N20" s="72"/>
    </row>
    <row r="21" spans="1:14" s="73" customFormat="1" ht="30.75" customHeight="1" hidden="1">
      <c r="A21" s="122"/>
      <c r="B21" s="118"/>
      <c r="C21" s="53" t="s">
        <v>8</v>
      </c>
      <c r="D21" s="53"/>
      <c r="E21" s="53">
        <f>F21</f>
        <v>0</v>
      </c>
      <c r="F21" s="53">
        <v>0</v>
      </c>
      <c r="G21" s="53"/>
      <c r="H21" s="53"/>
      <c r="I21" s="111" t="e">
        <f t="shared" si="1"/>
        <v>#DIV/0!</v>
      </c>
      <c r="J21" s="53"/>
      <c r="K21" s="116"/>
      <c r="L21" s="120"/>
      <c r="M21" s="127"/>
      <c r="N21" s="72"/>
    </row>
    <row r="22" spans="1:14" s="73" customFormat="1" ht="30.75" customHeight="1" hidden="1">
      <c r="A22" s="122"/>
      <c r="B22" s="118"/>
      <c r="C22" s="53" t="s">
        <v>9</v>
      </c>
      <c r="D22" s="53"/>
      <c r="E22" s="53">
        <f>F22</f>
        <v>0</v>
      </c>
      <c r="F22" s="53">
        <v>0</v>
      </c>
      <c r="G22" s="53"/>
      <c r="H22" s="53"/>
      <c r="I22" s="111" t="e">
        <f t="shared" si="1"/>
        <v>#DIV/0!</v>
      </c>
      <c r="J22" s="53"/>
      <c r="K22" s="116"/>
      <c r="L22" s="120"/>
      <c r="M22" s="127"/>
      <c r="N22" s="72"/>
    </row>
    <row r="23" spans="1:14" s="73" customFormat="1" ht="173.25" customHeight="1" hidden="1">
      <c r="A23" s="122"/>
      <c r="B23" s="118"/>
      <c r="C23" s="53" t="s">
        <v>10</v>
      </c>
      <c r="D23" s="53">
        <v>0</v>
      </c>
      <c r="E23" s="53"/>
      <c r="F23" s="53">
        <f>E23</f>
        <v>0</v>
      </c>
      <c r="G23" s="53"/>
      <c r="H23" s="53">
        <f>G23</f>
        <v>0</v>
      </c>
      <c r="I23" s="111" t="e">
        <f t="shared" si="1"/>
        <v>#DIV/0!</v>
      </c>
      <c r="J23" s="53"/>
      <c r="K23" s="117"/>
      <c r="L23" s="121"/>
      <c r="M23" s="127"/>
      <c r="N23" s="72"/>
    </row>
    <row r="24" spans="1:14" s="73" customFormat="1" ht="30.75" customHeight="1">
      <c r="A24" s="128" t="s">
        <v>16</v>
      </c>
      <c r="B24" s="118" t="s">
        <v>17</v>
      </c>
      <c r="C24" s="53" t="s">
        <v>7</v>
      </c>
      <c r="D24" s="53">
        <f>SUM(D25,D26,D27)</f>
        <v>25586.6</v>
      </c>
      <c r="E24" s="53">
        <f>SUM(E25,E26,E27)</f>
        <v>25586.6</v>
      </c>
      <c r="F24" s="53">
        <f>SUM(E24)</f>
        <v>25586.6</v>
      </c>
      <c r="G24" s="53">
        <f>G25+G26+G27</f>
        <v>895.9480000000001</v>
      </c>
      <c r="H24" s="53">
        <f>H25+H26+H27</f>
        <v>895.9480000000001</v>
      </c>
      <c r="I24" s="111">
        <f>H24/F24*100</f>
        <v>3.501629759327148</v>
      </c>
      <c r="J24" s="53">
        <f>J25+J26+J27</f>
        <v>24690.652</v>
      </c>
      <c r="K24" s="53"/>
      <c r="L24" s="53"/>
      <c r="M24" s="118"/>
      <c r="N24" s="72"/>
    </row>
    <row r="25" spans="1:14" s="73" customFormat="1" ht="30.75" customHeight="1">
      <c r="A25" s="128"/>
      <c r="B25" s="118"/>
      <c r="C25" s="53" t="s">
        <v>8</v>
      </c>
      <c r="D25" s="53"/>
      <c r="E25" s="53">
        <f>SUM(E30)</f>
        <v>0</v>
      </c>
      <c r="F25" s="53">
        <f aca="true" t="shared" si="2" ref="F25:J26">F30+F34</f>
        <v>0</v>
      </c>
      <c r="G25" s="53">
        <f t="shared" si="2"/>
        <v>0</v>
      </c>
      <c r="H25" s="53">
        <f t="shared" si="2"/>
        <v>0</v>
      </c>
      <c r="I25" s="111"/>
      <c r="J25" s="53">
        <f t="shared" si="2"/>
        <v>0</v>
      </c>
      <c r="K25" s="53"/>
      <c r="L25" s="53"/>
      <c r="M25" s="118"/>
      <c r="N25" s="72"/>
    </row>
    <row r="26" spans="1:14" s="73" customFormat="1" ht="30.75" customHeight="1">
      <c r="A26" s="128"/>
      <c r="B26" s="118"/>
      <c r="C26" s="53" t="s">
        <v>9</v>
      </c>
      <c r="D26" s="53"/>
      <c r="E26" s="53">
        <f>SUM(E31)</f>
        <v>0</v>
      </c>
      <c r="F26" s="53">
        <f t="shared" si="2"/>
        <v>0</v>
      </c>
      <c r="G26" s="53">
        <f t="shared" si="2"/>
        <v>0</v>
      </c>
      <c r="H26" s="53">
        <f t="shared" si="2"/>
        <v>0</v>
      </c>
      <c r="I26" s="111"/>
      <c r="J26" s="53">
        <f t="shared" si="2"/>
        <v>0</v>
      </c>
      <c r="K26" s="53"/>
      <c r="L26" s="53"/>
      <c r="M26" s="118"/>
      <c r="N26" s="72"/>
    </row>
    <row r="27" spans="1:14" s="73" customFormat="1" ht="30.75" customHeight="1">
      <c r="A27" s="128"/>
      <c r="B27" s="118"/>
      <c r="C27" s="53" t="s">
        <v>10</v>
      </c>
      <c r="D27" s="53">
        <f>D32+D36</f>
        <v>25586.6</v>
      </c>
      <c r="E27" s="53">
        <f>E32+E36</f>
        <v>25586.6</v>
      </c>
      <c r="F27" s="53">
        <f>SUM(E27)</f>
        <v>25586.6</v>
      </c>
      <c r="G27" s="53">
        <f>G29+G33</f>
        <v>895.9480000000001</v>
      </c>
      <c r="H27" s="53">
        <f>G27</f>
        <v>895.9480000000001</v>
      </c>
      <c r="I27" s="53">
        <f>H27/F27*100</f>
        <v>3.501629759327148</v>
      </c>
      <c r="J27" s="53">
        <f>J32+J36</f>
        <v>24690.652</v>
      </c>
      <c r="K27" s="53"/>
      <c r="L27" s="53"/>
      <c r="M27" s="118"/>
      <c r="N27" s="72"/>
    </row>
    <row r="28" spans="1:14" s="73" customFormat="1" ht="22.5" customHeight="1" hidden="1">
      <c r="A28" s="69"/>
      <c r="B28" s="118" t="s">
        <v>13</v>
      </c>
      <c r="C28" s="118"/>
      <c r="D28" s="118"/>
      <c r="E28" s="118"/>
      <c r="F28" s="118"/>
      <c r="G28" s="118"/>
      <c r="H28" s="118"/>
      <c r="I28" s="118"/>
      <c r="J28" s="118"/>
      <c r="K28" s="118"/>
      <c r="L28" s="118"/>
      <c r="M28" s="118"/>
      <c r="N28" s="72"/>
    </row>
    <row r="29" spans="1:14" s="73" customFormat="1" ht="30.75" customHeight="1">
      <c r="A29" s="122" t="s">
        <v>54</v>
      </c>
      <c r="B29" s="118" t="s">
        <v>169</v>
      </c>
      <c r="C29" s="53" t="s">
        <v>7</v>
      </c>
      <c r="D29" s="53">
        <f>D30+D31+D32</f>
        <v>20509.6</v>
      </c>
      <c r="E29" s="53">
        <f>E30+E31+E32</f>
        <v>20509.6</v>
      </c>
      <c r="F29" s="53">
        <f>F30+F31+F32</f>
        <v>20509.6</v>
      </c>
      <c r="G29" s="53">
        <f>G30+G31+G32</f>
        <v>895.9480000000001</v>
      </c>
      <c r="H29" s="53">
        <f>H30+H31+H32</f>
        <v>895.9480000000001</v>
      </c>
      <c r="I29" s="53">
        <f>H29/F29*100</f>
        <v>4.3684323438779895</v>
      </c>
      <c r="J29" s="53">
        <f>J30+J31+J32</f>
        <v>19613.652</v>
      </c>
      <c r="K29" s="119" t="s">
        <v>173</v>
      </c>
      <c r="L29" s="119" t="s">
        <v>192</v>
      </c>
      <c r="M29" s="127" t="s">
        <v>231</v>
      </c>
      <c r="N29" s="72"/>
    </row>
    <row r="30" spans="1:14" s="73" customFormat="1" ht="53.25" customHeight="1">
      <c r="A30" s="122"/>
      <c r="B30" s="118"/>
      <c r="C30" s="53" t="s">
        <v>8</v>
      </c>
      <c r="D30" s="53"/>
      <c r="E30" s="53">
        <f>F30</f>
        <v>0</v>
      </c>
      <c r="F30" s="53">
        <v>0</v>
      </c>
      <c r="G30" s="53"/>
      <c r="H30" s="53"/>
      <c r="I30" s="111"/>
      <c r="J30" s="53"/>
      <c r="K30" s="120"/>
      <c r="L30" s="120"/>
      <c r="M30" s="127"/>
      <c r="N30" s="72"/>
    </row>
    <row r="31" spans="1:14" s="73" customFormat="1" ht="30.75" customHeight="1">
      <c r="A31" s="122"/>
      <c r="B31" s="118"/>
      <c r="C31" s="53" t="s">
        <v>9</v>
      </c>
      <c r="D31" s="53"/>
      <c r="E31" s="53">
        <f>F31</f>
        <v>0</v>
      </c>
      <c r="F31" s="53">
        <v>0</v>
      </c>
      <c r="G31" s="53"/>
      <c r="H31" s="53"/>
      <c r="I31" s="111"/>
      <c r="J31" s="53"/>
      <c r="K31" s="120"/>
      <c r="L31" s="120"/>
      <c r="M31" s="127"/>
      <c r="N31" s="72"/>
    </row>
    <row r="32" spans="1:14" s="73" customFormat="1" ht="110.25" customHeight="1">
      <c r="A32" s="122"/>
      <c r="B32" s="118"/>
      <c r="C32" s="53" t="s">
        <v>10</v>
      </c>
      <c r="D32" s="53">
        <v>20509.6</v>
      </c>
      <c r="E32" s="53">
        <v>20509.6</v>
      </c>
      <c r="F32" s="54">
        <f>E32</f>
        <v>20509.6</v>
      </c>
      <c r="G32" s="54">
        <f>645.268+250.68</f>
        <v>895.9480000000001</v>
      </c>
      <c r="H32" s="54">
        <f>G32</f>
        <v>895.9480000000001</v>
      </c>
      <c r="I32" s="111">
        <f>H32/F32*100</f>
        <v>4.3684323438779895</v>
      </c>
      <c r="J32" s="54">
        <f>F32-G32</f>
        <v>19613.652</v>
      </c>
      <c r="K32" s="121"/>
      <c r="L32" s="121"/>
      <c r="M32" s="127"/>
      <c r="N32" s="72"/>
    </row>
    <row r="33" spans="1:14" s="73" customFormat="1" ht="30.75" customHeight="1">
      <c r="A33" s="122" t="s">
        <v>94</v>
      </c>
      <c r="B33" s="118" t="s">
        <v>81</v>
      </c>
      <c r="C33" s="53" t="s">
        <v>7</v>
      </c>
      <c r="D33" s="55">
        <f>D36</f>
        <v>5077</v>
      </c>
      <c r="E33" s="55">
        <f>E36</f>
        <v>5077</v>
      </c>
      <c r="F33" s="55">
        <f>F34+F35+F36</f>
        <v>5077</v>
      </c>
      <c r="G33" s="55">
        <f>G34+G35+G36</f>
        <v>0</v>
      </c>
      <c r="H33" s="55">
        <f>H34+H35+H36</f>
        <v>0</v>
      </c>
      <c r="I33" s="111">
        <f>H33/F33*100</f>
        <v>0</v>
      </c>
      <c r="J33" s="55">
        <f>J34+J35+J36</f>
        <v>5077</v>
      </c>
      <c r="K33" s="115" t="s">
        <v>174</v>
      </c>
      <c r="L33" s="115" t="s">
        <v>174</v>
      </c>
      <c r="M33" s="118" t="s">
        <v>232</v>
      </c>
      <c r="N33" s="72"/>
    </row>
    <row r="34" spans="1:14" s="73" customFormat="1" ht="30.75" customHeight="1">
      <c r="A34" s="122"/>
      <c r="B34" s="118"/>
      <c r="C34" s="53" t="s">
        <v>8</v>
      </c>
      <c r="D34" s="53"/>
      <c r="E34" s="55">
        <f>F34</f>
        <v>0</v>
      </c>
      <c r="F34" s="55">
        <v>0</v>
      </c>
      <c r="G34" s="55"/>
      <c r="H34" s="55"/>
      <c r="I34" s="111"/>
      <c r="J34" s="55"/>
      <c r="K34" s="116"/>
      <c r="L34" s="116"/>
      <c r="M34" s="118"/>
      <c r="N34" s="72"/>
    </row>
    <row r="35" spans="1:14" s="73" customFormat="1" ht="30.75" customHeight="1">
      <c r="A35" s="122"/>
      <c r="B35" s="118"/>
      <c r="C35" s="53" t="s">
        <v>9</v>
      </c>
      <c r="D35" s="53"/>
      <c r="E35" s="55">
        <f>F35</f>
        <v>0</v>
      </c>
      <c r="F35" s="55">
        <v>0</v>
      </c>
      <c r="G35" s="55"/>
      <c r="H35" s="55"/>
      <c r="I35" s="111"/>
      <c r="J35" s="55"/>
      <c r="K35" s="116"/>
      <c r="L35" s="116"/>
      <c r="M35" s="118"/>
      <c r="N35" s="72"/>
    </row>
    <row r="36" spans="1:14" s="73" customFormat="1" ht="30.75" customHeight="1">
      <c r="A36" s="122"/>
      <c r="B36" s="118"/>
      <c r="C36" s="53" t="s">
        <v>10</v>
      </c>
      <c r="D36" s="53">
        <v>5077</v>
      </c>
      <c r="E36" s="55">
        <v>5077</v>
      </c>
      <c r="F36" s="56">
        <f>E36</f>
        <v>5077</v>
      </c>
      <c r="G36" s="56">
        <v>0</v>
      </c>
      <c r="H36" s="56">
        <f>G36</f>
        <v>0</v>
      </c>
      <c r="I36" s="111">
        <f>H36/F36*100</f>
        <v>0</v>
      </c>
      <c r="J36" s="56">
        <f>F36-G36</f>
        <v>5077</v>
      </c>
      <c r="K36" s="117"/>
      <c r="L36" s="117"/>
      <c r="M36" s="118"/>
      <c r="N36" s="72"/>
    </row>
    <row r="37" spans="1:14" s="71" customFormat="1" ht="30.75" customHeight="1">
      <c r="A37" s="128" t="s">
        <v>19</v>
      </c>
      <c r="B37" s="118" t="s">
        <v>20</v>
      </c>
      <c r="C37" s="53" t="s">
        <v>7</v>
      </c>
      <c r="D37" s="53">
        <f>D38+D39+D40</f>
        <v>830698</v>
      </c>
      <c r="E37" s="53">
        <f>E38+E39+E40</f>
        <v>707756.4</v>
      </c>
      <c r="F37" s="53">
        <f>SUM(E37)</f>
        <v>707756.4</v>
      </c>
      <c r="G37" s="53">
        <f>G38+G39+G40</f>
        <v>60794.7</v>
      </c>
      <c r="H37" s="53">
        <f>H38+H39+H40</f>
        <v>60794.7</v>
      </c>
      <c r="I37" s="53">
        <f>H37/F37*100</f>
        <v>8.589777499716003</v>
      </c>
      <c r="J37" s="53">
        <f>F37-G37</f>
        <v>646961.7000000001</v>
      </c>
      <c r="K37" s="53"/>
      <c r="L37" s="53"/>
      <c r="M37" s="118"/>
      <c r="N37" s="70"/>
    </row>
    <row r="38" spans="1:14" s="71" customFormat="1" ht="30.75" customHeight="1">
      <c r="A38" s="123"/>
      <c r="B38" s="118"/>
      <c r="C38" s="53" t="s">
        <v>8</v>
      </c>
      <c r="D38" s="53">
        <f>D43+D52+D61+D70+D95+D99+D103+D107</f>
        <v>0</v>
      </c>
      <c r="E38" s="53">
        <f>E43+E52+E61+E70+E95+E99+E103+E107</f>
        <v>4138.6</v>
      </c>
      <c r="F38" s="53">
        <f>F107</f>
        <v>4138.6</v>
      </c>
      <c r="G38" s="53">
        <f>G43+G52+G61+G70+G95+G99+G103+G107</f>
        <v>0</v>
      </c>
      <c r="H38" s="53">
        <f>H43+H52+H61+H70+H95+H99+H103+H107</f>
        <v>0</v>
      </c>
      <c r="I38" s="53">
        <f>H38/F38*100</f>
        <v>0</v>
      </c>
      <c r="J38" s="53">
        <f>F38-G38</f>
        <v>4138.6</v>
      </c>
      <c r="K38" s="53"/>
      <c r="L38" s="53"/>
      <c r="M38" s="118"/>
      <c r="N38" s="70"/>
    </row>
    <row r="39" spans="1:14" s="71" customFormat="1" ht="30.75" customHeight="1">
      <c r="A39" s="123"/>
      <c r="B39" s="118"/>
      <c r="C39" s="53" t="s">
        <v>9</v>
      </c>
      <c r="D39" s="53">
        <f>D44+D53+D62+D71+D96+D100+D104+D108+D110</f>
        <v>0</v>
      </c>
      <c r="E39" s="53">
        <f>E44+E53+E62+E71+E96+E100+E104+E108+E110</f>
        <v>1167.3</v>
      </c>
      <c r="F39" s="53">
        <f>SUM(E39)</f>
        <v>1167.3</v>
      </c>
      <c r="G39" s="53">
        <f>G44+G53+G62+G71+G76+G96+G100+G104+G108+G110</f>
        <v>0</v>
      </c>
      <c r="H39" s="53">
        <f>H44+H53+H62+H71+H76+H96+H100+H104+H108+H110</f>
        <v>0</v>
      </c>
      <c r="I39" s="53">
        <f>H39/F39*100</f>
        <v>0</v>
      </c>
      <c r="J39" s="53">
        <f>F39-G39</f>
        <v>1167.3</v>
      </c>
      <c r="K39" s="53"/>
      <c r="L39" s="53"/>
      <c r="M39" s="118"/>
      <c r="N39" s="70"/>
    </row>
    <row r="40" spans="1:14" s="71" customFormat="1" ht="30.75" customHeight="1">
      <c r="A40" s="123"/>
      <c r="B40" s="118"/>
      <c r="C40" s="53" t="s">
        <v>10</v>
      </c>
      <c r="D40" s="53">
        <v>830698</v>
      </c>
      <c r="E40" s="53">
        <v>702450.5</v>
      </c>
      <c r="F40" s="53">
        <f>SUM(E40)</f>
        <v>702450.5</v>
      </c>
      <c r="G40" s="53">
        <f>G45+G54+G63+G72+G97+G101+G105+G109</f>
        <v>60794.7</v>
      </c>
      <c r="H40" s="53">
        <f>H45+H54+H63+H72+H97+H101+H105+H109</f>
        <v>60794.7</v>
      </c>
      <c r="I40" s="53">
        <f>H40/F40*100</f>
        <v>8.654659652174779</v>
      </c>
      <c r="J40" s="53">
        <f>F40-G40</f>
        <v>641655.8</v>
      </c>
      <c r="K40" s="53"/>
      <c r="L40" s="53"/>
      <c r="M40" s="118"/>
      <c r="N40" s="70"/>
    </row>
    <row r="41" spans="1:14" s="73" customFormat="1" ht="22.5" customHeight="1">
      <c r="A41" s="69"/>
      <c r="B41" s="118" t="s">
        <v>119</v>
      </c>
      <c r="C41" s="118"/>
      <c r="D41" s="118"/>
      <c r="E41" s="118"/>
      <c r="F41" s="118"/>
      <c r="G41" s="118"/>
      <c r="H41" s="118"/>
      <c r="I41" s="118"/>
      <c r="J41" s="118"/>
      <c r="K41" s="118"/>
      <c r="L41" s="118"/>
      <c r="M41" s="118"/>
      <c r="N41" s="72"/>
    </row>
    <row r="42" spans="1:14" s="73" customFormat="1" ht="30.75" customHeight="1">
      <c r="A42" s="122" t="s">
        <v>56</v>
      </c>
      <c r="B42" s="118" t="s">
        <v>21</v>
      </c>
      <c r="C42" s="53" t="s">
        <v>7</v>
      </c>
      <c r="D42" s="53">
        <f>D43+D44+D50</f>
        <v>51271.3</v>
      </c>
      <c r="E42" s="53">
        <f>E43+E44+E45</f>
        <v>51271.3</v>
      </c>
      <c r="F42" s="53">
        <f>F43+F44+F45</f>
        <v>51271.3</v>
      </c>
      <c r="G42" s="53">
        <f>G43+G44+G45</f>
        <v>14564.099999999999</v>
      </c>
      <c r="H42" s="53">
        <f>H43+H44+H45</f>
        <v>14564.099999999999</v>
      </c>
      <c r="I42" s="53">
        <f>G42/F42*100</f>
        <v>28.40595030748196</v>
      </c>
      <c r="J42" s="53"/>
      <c r="K42" s="115"/>
      <c r="L42" s="115"/>
      <c r="M42" s="118"/>
      <c r="N42" s="72"/>
    </row>
    <row r="43" spans="1:14" s="73" customFormat="1" ht="30.75" customHeight="1">
      <c r="A43" s="122"/>
      <c r="B43" s="118"/>
      <c r="C43" s="53" t="s">
        <v>8</v>
      </c>
      <c r="D43" s="53"/>
      <c r="E43" s="53">
        <v>0</v>
      </c>
      <c r="F43" s="53">
        <v>0</v>
      </c>
      <c r="G43" s="53"/>
      <c r="H43" s="53"/>
      <c r="I43" s="53"/>
      <c r="J43" s="53"/>
      <c r="K43" s="116"/>
      <c r="L43" s="116"/>
      <c r="M43" s="118"/>
      <c r="N43" s="72"/>
    </row>
    <row r="44" spans="1:14" s="73" customFormat="1" ht="30.75" customHeight="1">
      <c r="A44" s="122"/>
      <c r="B44" s="118"/>
      <c r="C44" s="53" t="s">
        <v>9</v>
      </c>
      <c r="D44" s="53"/>
      <c r="E44" s="53">
        <v>0</v>
      </c>
      <c r="F44" s="53">
        <v>0</v>
      </c>
      <c r="G44" s="53"/>
      <c r="H44" s="53"/>
      <c r="I44" s="53"/>
      <c r="J44" s="53"/>
      <c r="K44" s="116"/>
      <c r="L44" s="116"/>
      <c r="M44" s="118"/>
      <c r="N44" s="72"/>
    </row>
    <row r="45" spans="1:14" s="73" customFormat="1" ht="30.75" customHeight="1">
      <c r="A45" s="122"/>
      <c r="B45" s="118"/>
      <c r="C45" s="53" t="s">
        <v>10</v>
      </c>
      <c r="D45" s="53">
        <f>D47</f>
        <v>51271.3</v>
      </c>
      <c r="E45" s="53">
        <f>E47</f>
        <v>51271.3</v>
      </c>
      <c r="F45" s="53">
        <f>E45</f>
        <v>51271.3</v>
      </c>
      <c r="G45" s="53">
        <f>G50</f>
        <v>14564.099999999999</v>
      </c>
      <c r="H45" s="53">
        <f>G45</f>
        <v>14564.099999999999</v>
      </c>
      <c r="I45" s="53">
        <f>G45/F45*100</f>
        <v>28.40595030748196</v>
      </c>
      <c r="J45" s="53"/>
      <c r="K45" s="117"/>
      <c r="L45" s="117"/>
      <c r="M45" s="118"/>
      <c r="N45" s="72"/>
    </row>
    <row r="46" spans="1:14" s="73" customFormat="1" ht="16.5" customHeight="1">
      <c r="A46" s="69"/>
      <c r="B46" s="53" t="s">
        <v>22</v>
      </c>
      <c r="C46" s="53"/>
      <c r="D46" s="53"/>
      <c r="E46" s="53"/>
      <c r="F46" s="53"/>
      <c r="G46" s="53"/>
      <c r="H46" s="53"/>
      <c r="I46" s="53"/>
      <c r="J46" s="53"/>
      <c r="K46" s="53"/>
      <c r="L46" s="53"/>
      <c r="M46" s="53"/>
      <c r="N46" s="72"/>
    </row>
    <row r="47" spans="1:14" s="75" customFormat="1" ht="30.75" customHeight="1">
      <c r="A47" s="122" t="s">
        <v>95</v>
      </c>
      <c r="B47" s="118" t="s">
        <v>23</v>
      </c>
      <c r="C47" s="53" t="s">
        <v>7</v>
      </c>
      <c r="D47" s="53">
        <f>D48+D49+D50</f>
        <v>51271.3</v>
      </c>
      <c r="E47" s="53">
        <f>E48+E49+E50</f>
        <v>51271.3</v>
      </c>
      <c r="F47" s="53">
        <f>E47</f>
        <v>51271.3</v>
      </c>
      <c r="G47" s="53">
        <f>G48+G49+G50</f>
        <v>14564.099999999999</v>
      </c>
      <c r="H47" s="53">
        <f aca="true" t="shared" si="3" ref="H47:H54">G47</f>
        <v>14564.099999999999</v>
      </c>
      <c r="I47" s="53">
        <f>G47/F47*100</f>
        <v>28.40595030748196</v>
      </c>
      <c r="J47" s="53">
        <f>J50</f>
        <v>36707.200000000004</v>
      </c>
      <c r="K47" s="115" t="s">
        <v>175</v>
      </c>
      <c r="L47" s="115" t="s">
        <v>193</v>
      </c>
      <c r="M47" s="118" t="s">
        <v>233</v>
      </c>
      <c r="N47" s="74"/>
    </row>
    <row r="48" spans="1:14" s="75" customFormat="1" ht="30.75" customHeight="1">
      <c r="A48" s="122"/>
      <c r="B48" s="118"/>
      <c r="C48" s="53" t="s">
        <v>8</v>
      </c>
      <c r="D48" s="53"/>
      <c r="E48" s="53">
        <v>0</v>
      </c>
      <c r="F48" s="53">
        <v>0</v>
      </c>
      <c r="G48" s="53"/>
      <c r="H48" s="53">
        <f t="shared" si="3"/>
        <v>0</v>
      </c>
      <c r="I48" s="53"/>
      <c r="J48" s="53"/>
      <c r="K48" s="116"/>
      <c r="L48" s="116"/>
      <c r="M48" s="118"/>
      <c r="N48" s="74"/>
    </row>
    <row r="49" spans="1:14" s="75" customFormat="1" ht="30.75" customHeight="1">
      <c r="A49" s="122"/>
      <c r="B49" s="118"/>
      <c r="C49" s="53" t="s">
        <v>9</v>
      </c>
      <c r="D49" s="53"/>
      <c r="E49" s="53">
        <v>0</v>
      </c>
      <c r="F49" s="53">
        <v>0</v>
      </c>
      <c r="G49" s="53"/>
      <c r="H49" s="53">
        <f t="shared" si="3"/>
        <v>0</v>
      </c>
      <c r="I49" s="53"/>
      <c r="J49" s="53"/>
      <c r="K49" s="116"/>
      <c r="L49" s="116"/>
      <c r="M49" s="118"/>
      <c r="N49" s="74"/>
    </row>
    <row r="50" spans="1:14" s="75" customFormat="1" ht="35.25" customHeight="1">
      <c r="A50" s="122"/>
      <c r="B50" s="118"/>
      <c r="C50" s="53" t="s">
        <v>10</v>
      </c>
      <c r="D50" s="53">
        <v>51271.3</v>
      </c>
      <c r="E50" s="53">
        <v>51271.3</v>
      </c>
      <c r="F50" s="53">
        <f>E50</f>
        <v>51271.3</v>
      </c>
      <c r="G50" s="53">
        <f>48.3+14515.8</f>
        <v>14564.099999999999</v>
      </c>
      <c r="H50" s="53">
        <f t="shared" si="3"/>
        <v>14564.099999999999</v>
      </c>
      <c r="I50" s="53">
        <f>G50/F50*100</f>
        <v>28.40595030748196</v>
      </c>
      <c r="J50" s="53">
        <f>F50-G50</f>
        <v>36707.200000000004</v>
      </c>
      <c r="K50" s="117"/>
      <c r="L50" s="117"/>
      <c r="M50" s="118"/>
      <c r="N50" s="74"/>
    </row>
    <row r="51" spans="1:14" s="73" customFormat="1" ht="30.75" customHeight="1">
      <c r="A51" s="122" t="s">
        <v>96</v>
      </c>
      <c r="B51" s="118" t="s">
        <v>24</v>
      </c>
      <c r="C51" s="53" t="s">
        <v>7</v>
      </c>
      <c r="D51" s="53">
        <f>D52+D53+D54</f>
        <v>60049.2</v>
      </c>
      <c r="E51" s="53">
        <f>E52+E53+E54</f>
        <v>60049.2</v>
      </c>
      <c r="F51" s="53">
        <f>F52+F53+F54</f>
        <v>60049.2</v>
      </c>
      <c r="G51" s="53">
        <f>G52+G53+G54</f>
        <v>953.7</v>
      </c>
      <c r="H51" s="53">
        <f t="shared" si="3"/>
        <v>953.7</v>
      </c>
      <c r="I51" s="53">
        <f>G51/F51*100</f>
        <v>1.588197677904119</v>
      </c>
      <c r="J51" s="53"/>
      <c r="K51" s="53"/>
      <c r="L51" s="53"/>
      <c r="M51" s="53"/>
      <c r="N51" s="72"/>
    </row>
    <row r="52" spans="1:14" s="73" customFormat="1" ht="30.75" customHeight="1">
      <c r="A52" s="123"/>
      <c r="B52" s="118"/>
      <c r="C52" s="53" t="s">
        <v>8</v>
      </c>
      <c r="D52" s="53"/>
      <c r="E52" s="53">
        <f>E57</f>
        <v>0</v>
      </c>
      <c r="F52" s="53">
        <v>0</v>
      </c>
      <c r="G52" s="53"/>
      <c r="H52" s="53">
        <f t="shared" si="3"/>
        <v>0</v>
      </c>
      <c r="I52" s="53"/>
      <c r="J52" s="53"/>
      <c r="K52" s="53"/>
      <c r="L52" s="53"/>
      <c r="M52" s="53"/>
      <c r="N52" s="72"/>
    </row>
    <row r="53" spans="1:14" s="73" customFormat="1" ht="30.75" customHeight="1">
      <c r="A53" s="123"/>
      <c r="B53" s="118"/>
      <c r="C53" s="53" t="s">
        <v>9</v>
      </c>
      <c r="D53" s="53"/>
      <c r="E53" s="53">
        <f>E58</f>
        <v>0</v>
      </c>
      <c r="F53" s="53">
        <v>0</v>
      </c>
      <c r="G53" s="53"/>
      <c r="H53" s="53">
        <f t="shared" si="3"/>
        <v>0</v>
      </c>
      <c r="I53" s="53"/>
      <c r="J53" s="53"/>
      <c r="K53" s="53"/>
      <c r="L53" s="53"/>
      <c r="M53" s="53"/>
      <c r="N53" s="72"/>
    </row>
    <row r="54" spans="1:14" s="73" customFormat="1" ht="30.75" customHeight="1">
      <c r="A54" s="123"/>
      <c r="B54" s="118"/>
      <c r="C54" s="53" t="s">
        <v>10</v>
      </c>
      <c r="D54" s="53">
        <f>D59</f>
        <v>60049.2</v>
      </c>
      <c r="E54" s="53">
        <f>E59</f>
        <v>60049.2</v>
      </c>
      <c r="F54" s="53">
        <f>E54</f>
        <v>60049.2</v>
      </c>
      <c r="G54" s="53">
        <f>G59</f>
        <v>953.7</v>
      </c>
      <c r="H54" s="53">
        <f t="shared" si="3"/>
        <v>953.7</v>
      </c>
      <c r="I54" s="53">
        <f>G54/F54*100</f>
        <v>1.588197677904119</v>
      </c>
      <c r="J54" s="53"/>
      <c r="K54" s="53"/>
      <c r="L54" s="53"/>
      <c r="M54" s="53"/>
      <c r="N54" s="72"/>
    </row>
    <row r="55" spans="1:14" s="73" customFormat="1" ht="19.5" customHeight="1">
      <c r="A55" s="69"/>
      <c r="B55" s="53" t="s">
        <v>22</v>
      </c>
      <c r="C55" s="53"/>
      <c r="D55" s="53"/>
      <c r="E55" s="53"/>
      <c r="F55" s="53"/>
      <c r="G55" s="53"/>
      <c r="H55" s="53"/>
      <c r="I55" s="53"/>
      <c r="J55" s="53"/>
      <c r="K55" s="53"/>
      <c r="L55" s="53"/>
      <c r="M55" s="53"/>
      <c r="N55" s="72"/>
    </row>
    <row r="56" spans="1:14" s="73" customFormat="1" ht="30.75" customHeight="1">
      <c r="A56" s="122" t="s">
        <v>97</v>
      </c>
      <c r="B56" s="118" t="s">
        <v>25</v>
      </c>
      <c r="C56" s="53" t="s">
        <v>7</v>
      </c>
      <c r="D56" s="53">
        <f>D57+D58+D59</f>
        <v>60049.2</v>
      </c>
      <c r="E56" s="53">
        <f>E57+E58+E59</f>
        <v>60049.2</v>
      </c>
      <c r="F56" s="53">
        <f>F57+G58+F59</f>
        <v>60049.2</v>
      </c>
      <c r="G56" s="53">
        <f>G57+G58+G59</f>
        <v>953.7</v>
      </c>
      <c r="H56" s="53">
        <f>G56</f>
        <v>953.7</v>
      </c>
      <c r="I56" s="53">
        <f>G56/F56*100</f>
        <v>1.588197677904119</v>
      </c>
      <c r="J56" s="53">
        <f>J59</f>
        <v>59095.5</v>
      </c>
      <c r="K56" s="119" t="s">
        <v>176</v>
      </c>
      <c r="L56" s="119" t="s">
        <v>194</v>
      </c>
      <c r="M56" s="127" t="s">
        <v>234</v>
      </c>
      <c r="N56" s="72"/>
    </row>
    <row r="57" spans="1:14" s="73" customFormat="1" ht="30.75" customHeight="1">
      <c r="A57" s="122"/>
      <c r="B57" s="118"/>
      <c r="C57" s="53" t="s">
        <v>8</v>
      </c>
      <c r="D57" s="53"/>
      <c r="E57" s="53">
        <v>0</v>
      </c>
      <c r="F57" s="53">
        <v>0</v>
      </c>
      <c r="G57" s="53"/>
      <c r="H57" s="53">
        <f>G57</f>
        <v>0</v>
      </c>
      <c r="I57" s="53"/>
      <c r="J57" s="53"/>
      <c r="K57" s="120"/>
      <c r="L57" s="120"/>
      <c r="M57" s="127"/>
      <c r="N57" s="72"/>
    </row>
    <row r="58" spans="1:14" s="73" customFormat="1" ht="30.75" customHeight="1">
      <c r="A58" s="122"/>
      <c r="B58" s="118"/>
      <c r="C58" s="53" t="s">
        <v>9</v>
      </c>
      <c r="D58" s="53"/>
      <c r="E58" s="53">
        <v>0</v>
      </c>
      <c r="F58" s="53">
        <v>0</v>
      </c>
      <c r="G58" s="53"/>
      <c r="H58" s="53">
        <f>G58</f>
        <v>0</v>
      </c>
      <c r="I58" s="53"/>
      <c r="J58" s="53"/>
      <c r="K58" s="120"/>
      <c r="L58" s="120"/>
      <c r="M58" s="127"/>
      <c r="N58" s="72"/>
    </row>
    <row r="59" spans="1:14" s="73" customFormat="1" ht="83.25" customHeight="1">
      <c r="A59" s="122"/>
      <c r="B59" s="118"/>
      <c r="C59" s="53" t="s">
        <v>10</v>
      </c>
      <c r="D59" s="53">
        <v>60049.2</v>
      </c>
      <c r="E59" s="53">
        <v>60049.2</v>
      </c>
      <c r="F59" s="53">
        <f>E59</f>
        <v>60049.2</v>
      </c>
      <c r="G59" s="53">
        <f>953.7</f>
        <v>953.7</v>
      </c>
      <c r="H59" s="53">
        <f>G59</f>
        <v>953.7</v>
      </c>
      <c r="I59" s="53">
        <f>G59/F59*100</f>
        <v>1.588197677904119</v>
      </c>
      <c r="J59" s="53">
        <f>F59-G59</f>
        <v>59095.5</v>
      </c>
      <c r="K59" s="121"/>
      <c r="L59" s="121"/>
      <c r="M59" s="127"/>
      <c r="N59" s="72"/>
    </row>
    <row r="60" spans="1:14" s="73" customFormat="1" ht="30.75" customHeight="1">
      <c r="A60" s="132" t="s">
        <v>98</v>
      </c>
      <c r="B60" s="118" t="s">
        <v>26</v>
      </c>
      <c r="C60" s="53" t="s">
        <v>7</v>
      </c>
      <c r="D60" s="53">
        <f>D61+D62+D63</f>
        <v>20828.4</v>
      </c>
      <c r="E60" s="53">
        <f>E61+E62+E63</f>
        <v>20714.3</v>
      </c>
      <c r="F60" s="53">
        <f>F61+F62+F63</f>
        <v>20714.3</v>
      </c>
      <c r="G60" s="53">
        <f>G61+G62+G63</f>
        <v>952.59</v>
      </c>
      <c r="H60" s="53">
        <f>H61+H62+H63</f>
        <v>952.59</v>
      </c>
      <c r="I60" s="53">
        <f>G60/F60*100</f>
        <v>4.598707173305399</v>
      </c>
      <c r="J60" s="53"/>
      <c r="K60" s="53"/>
      <c r="L60" s="53"/>
      <c r="M60" s="118"/>
      <c r="N60" s="72"/>
    </row>
    <row r="61" spans="1:14" s="73" customFormat="1" ht="30.75" customHeight="1">
      <c r="A61" s="132"/>
      <c r="B61" s="118"/>
      <c r="C61" s="53" t="s">
        <v>8</v>
      </c>
      <c r="D61" s="53"/>
      <c r="E61" s="53">
        <v>0</v>
      </c>
      <c r="F61" s="53">
        <v>0</v>
      </c>
      <c r="G61" s="53">
        <f>G66</f>
        <v>0</v>
      </c>
      <c r="H61" s="53">
        <f>H66</f>
        <v>0</v>
      </c>
      <c r="I61" s="53"/>
      <c r="J61" s="53"/>
      <c r="K61" s="53"/>
      <c r="L61" s="53"/>
      <c r="M61" s="118"/>
      <c r="N61" s="72"/>
    </row>
    <row r="62" spans="1:14" s="73" customFormat="1" ht="30.75" customHeight="1">
      <c r="A62" s="132"/>
      <c r="B62" s="118"/>
      <c r="C62" s="53" t="s">
        <v>9</v>
      </c>
      <c r="D62" s="53"/>
      <c r="E62" s="53">
        <v>0</v>
      </c>
      <c r="F62" s="53">
        <v>0</v>
      </c>
      <c r="G62" s="53">
        <f>G67</f>
        <v>0</v>
      </c>
      <c r="H62" s="53">
        <f>H67</f>
        <v>0</v>
      </c>
      <c r="I62" s="53"/>
      <c r="J62" s="53"/>
      <c r="K62" s="53"/>
      <c r="L62" s="53"/>
      <c r="M62" s="118"/>
      <c r="N62" s="72"/>
    </row>
    <row r="63" spans="1:14" s="73" customFormat="1" ht="30.75" customHeight="1">
      <c r="A63" s="132"/>
      <c r="B63" s="118"/>
      <c r="C63" s="53" t="s">
        <v>10</v>
      </c>
      <c r="D63" s="53">
        <f>D68</f>
        <v>20828.4</v>
      </c>
      <c r="E63" s="53">
        <f>E68</f>
        <v>20714.3</v>
      </c>
      <c r="F63" s="53">
        <f>E63</f>
        <v>20714.3</v>
      </c>
      <c r="G63" s="76">
        <f>G65</f>
        <v>952.59</v>
      </c>
      <c r="H63" s="76">
        <f>H68</f>
        <v>952.59</v>
      </c>
      <c r="I63" s="53">
        <f>G63/F63*100</f>
        <v>4.598707173305399</v>
      </c>
      <c r="J63" s="53"/>
      <c r="K63" s="53"/>
      <c r="L63" s="53"/>
      <c r="M63" s="118"/>
      <c r="N63" s="72"/>
    </row>
    <row r="64" spans="1:14" s="73" customFormat="1" ht="30.75" customHeight="1">
      <c r="A64" s="69"/>
      <c r="B64" s="53" t="s">
        <v>22</v>
      </c>
      <c r="C64" s="53"/>
      <c r="D64" s="53"/>
      <c r="E64" s="53"/>
      <c r="F64" s="53"/>
      <c r="G64" s="53"/>
      <c r="H64" s="53"/>
      <c r="I64" s="53"/>
      <c r="J64" s="53"/>
      <c r="K64" s="53"/>
      <c r="L64" s="53"/>
      <c r="M64" s="53"/>
      <c r="N64" s="72"/>
    </row>
    <row r="65" spans="1:14" s="73" customFormat="1" ht="30.75" customHeight="1">
      <c r="A65" s="122" t="s">
        <v>99</v>
      </c>
      <c r="B65" s="118" t="s">
        <v>27</v>
      </c>
      <c r="C65" s="53" t="s">
        <v>7</v>
      </c>
      <c r="D65" s="53">
        <f>D66+D67+D68</f>
        <v>20828.4</v>
      </c>
      <c r="E65" s="53">
        <f>E66+E67+E68</f>
        <v>20714.3</v>
      </c>
      <c r="F65" s="53">
        <f>F66+F67+F68</f>
        <v>20714.3</v>
      </c>
      <c r="G65" s="53">
        <f>G66+G67+G68</f>
        <v>952.59</v>
      </c>
      <c r="H65" s="53">
        <f>G65</f>
        <v>952.59</v>
      </c>
      <c r="I65" s="53">
        <f>G65/F65*100</f>
        <v>4.598707173305399</v>
      </c>
      <c r="J65" s="53">
        <f>J68</f>
        <v>19761.71</v>
      </c>
      <c r="K65" s="119" t="s">
        <v>177</v>
      </c>
      <c r="L65" s="119" t="s">
        <v>177</v>
      </c>
      <c r="M65" s="127" t="s">
        <v>235</v>
      </c>
      <c r="N65" s="72"/>
    </row>
    <row r="66" spans="1:14" s="73" customFormat="1" ht="30.75" customHeight="1">
      <c r="A66" s="122"/>
      <c r="B66" s="118"/>
      <c r="C66" s="53" t="s">
        <v>8</v>
      </c>
      <c r="D66" s="53"/>
      <c r="E66" s="53">
        <v>0</v>
      </c>
      <c r="F66" s="53">
        <f>E66</f>
        <v>0</v>
      </c>
      <c r="G66" s="53"/>
      <c r="H66" s="53">
        <f>G66</f>
        <v>0</v>
      </c>
      <c r="I66" s="53"/>
      <c r="J66" s="53"/>
      <c r="K66" s="120"/>
      <c r="L66" s="120"/>
      <c r="M66" s="127"/>
      <c r="N66" s="72"/>
    </row>
    <row r="67" spans="1:14" s="73" customFormat="1" ht="30.75" customHeight="1">
      <c r="A67" s="122"/>
      <c r="B67" s="118"/>
      <c r="C67" s="53" t="s">
        <v>9</v>
      </c>
      <c r="D67" s="53"/>
      <c r="E67" s="53">
        <v>0</v>
      </c>
      <c r="F67" s="53">
        <f>E67</f>
        <v>0</v>
      </c>
      <c r="G67" s="53"/>
      <c r="H67" s="53">
        <f>G67</f>
        <v>0</v>
      </c>
      <c r="I67" s="53"/>
      <c r="J67" s="53"/>
      <c r="K67" s="120"/>
      <c r="L67" s="120"/>
      <c r="M67" s="127"/>
      <c r="N67" s="72"/>
    </row>
    <row r="68" spans="1:14" s="73" customFormat="1" ht="30.75" customHeight="1">
      <c r="A68" s="122"/>
      <c r="B68" s="118"/>
      <c r="C68" s="53" t="s">
        <v>10</v>
      </c>
      <c r="D68" s="53">
        <v>20828.4</v>
      </c>
      <c r="E68" s="53">
        <v>20714.3</v>
      </c>
      <c r="F68" s="53">
        <f>E68</f>
        <v>20714.3</v>
      </c>
      <c r="G68" s="53">
        <f>910.59+42</f>
        <v>952.59</v>
      </c>
      <c r="H68" s="53">
        <f>G68</f>
        <v>952.59</v>
      </c>
      <c r="I68" s="53">
        <f>G68/F68*100</f>
        <v>4.598707173305399</v>
      </c>
      <c r="J68" s="53">
        <f>F68-G68</f>
        <v>19761.71</v>
      </c>
      <c r="K68" s="121"/>
      <c r="L68" s="121"/>
      <c r="M68" s="127"/>
      <c r="N68" s="72"/>
    </row>
    <row r="69" spans="1:14" s="75" customFormat="1" ht="30.75" customHeight="1">
      <c r="A69" s="122" t="s">
        <v>101</v>
      </c>
      <c r="B69" s="118" t="s">
        <v>100</v>
      </c>
      <c r="C69" s="53" t="s">
        <v>7</v>
      </c>
      <c r="D69" s="53">
        <f>D70+D71+D72</f>
        <v>656225.4</v>
      </c>
      <c r="E69" s="53">
        <f>E70+E71+E72</f>
        <v>737509.1000000001</v>
      </c>
      <c r="F69" s="53">
        <f>F70+F71+F72</f>
        <v>737509.1000000001</v>
      </c>
      <c r="G69" s="53">
        <f>G70+G71+G72</f>
        <v>44324.31</v>
      </c>
      <c r="H69" s="53">
        <f>H70+H71+H72</f>
        <v>44324.31</v>
      </c>
      <c r="I69" s="53">
        <f>G69/F69*100</f>
        <v>6.010001774893352</v>
      </c>
      <c r="J69" s="53">
        <f>J70+J71+J72</f>
        <v>693184.79</v>
      </c>
      <c r="K69" s="53"/>
      <c r="L69" s="53"/>
      <c r="M69" s="118"/>
      <c r="N69" s="74"/>
    </row>
    <row r="70" spans="1:14" s="75" customFormat="1" ht="30.75" customHeight="1">
      <c r="A70" s="122"/>
      <c r="B70" s="118"/>
      <c r="C70" s="53" t="s">
        <v>8</v>
      </c>
      <c r="D70" s="53"/>
      <c r="E70" s="53">
        <f>E75+E79+E83+E87</f>
        <v>0</v>
      </c>
      <c r="F70" s="53">
        <v>0</v>
      </c>
      <c r="G70" s="53"/>
      <c r="H70" s="53"/>
      <c r="I70" s="53"/>
      <c r="J70" s="53"/>
      <c r="K70" s="53"/>
      <c r="L70" s="53"/>
      <c r="M70" s="118"/>
      <c r="N70" s="74"/>
    </row>
    <row r="71" spans="1:14" s="75" customFormat="1" ht="30.75" customHeight="1">
      <c r="A71" s="122"/>
      <c r="B71" s="118"/>
      <c r="C71" s="53" t="s">
        <v>9</v>
      </c>
      <c r="D71" s="53"/>
      <c r="E71" s="53">
        <f>E76+E80+E84+E88</f>
        <v>0</v>
      </c>
      <c r="F71" s="53">
        <v>0</v>
      </c>
      <c r="G71" s="53"/>
      <c r="H71" s="53"/>
      <c r="I71" s="53"/>
      <c r="J71" s="53"/>
      <c r="K71" s="53"/>
      <c r="L71" s="53"/>
      <c r="M71" s="118"/>
      <c r="N71" s="74"/>
    </row>
    <row r="72" spans="1:14" s="75" customFormat="1" ht="30.75" customHeight="1">
      <c r="A72" s="122"/>
      <c r="B72" s="118"/>
      <c r="C72" s="53" t="s">
        <v>10</v>
      </c>
      <c r="D72" s="53">
        <f>D77+D81+D85+D89+D93</f>
        <v>656225.4</v>
      </c>
      <c r="E72" s="53">
        <f>E77+E81+E85+E89+E93</f>
        <v>737509.1000000001</v>
      </c>
      <c r="F72" s="53">
        <f>F77+F81+F85+F89+F93</f>
        <v>737509.1000000001</v>
      </c>
      <c r="G72" s="53">
        <f>G77+G81+G85+G89+G93</f>
        <v>44324.31</v>
      </c>
      <c r="H72" s="53">
        <f>H77+H81+H85+H89+H93</f>
        <v>44324.31</v>
      </c>
      <c r="I72" s="53">
        <f>G72/F72*100</f>
        <v>6.010001774893352</v>
      </c>
      <c r="J72" s="53">
        <f>F72-G72</f>
        <v>693184.79</v>
      </c>
      <c r="K72" s="53"/>
      <c r="L72" s="53"/>
      <c r="M72" s="118"/>
      <c r="N72" s="77"/>
    </row>
    <row r="73" spans="1:14" s="73" customFormat="1" ht="15.75" customHeight="1">
      <c r="A73" s="69"/>
      <c r="B73" s="53" t="s">
        <v>22</v>
      </c>
      <c r="C73" s="53"/>
      <c r="D73" s="53"/>
      <c r="E73" s="53"/>
      <c r="F73" s="53"/>
      <c r="G73" s="53"/>
      <c r="H73" s="53"/>
      <c r="I73" s="53"/>
      <c r="J73" s="53"/>
      <c r="K73" s="53"/>
      <c r="L73" s="53"/>
      <c r="M73" s="53"/>
      <c r="N73" s="72"/>
    </row>
    <row r="74" spans="1:14" s="71" customFormat="1" ht="30.75" customHeight="1">
      <c r="A74" s="122" t="s">
        <v>102</v>
      </c>
      <c r="B74" s="118" t="s">
        <v>103</v>
      </c>
      <c r="C74" s="53" t="s">
        <v>7</v>
      </c>
      <c r="D74" s="53">
        <f>D75+D76+D77</f>
        <v>95484.9</v>
      </c>
      <c r="E74" s="53">
        <f>E75+E76+E77</f>
        <v>91401.3</v>
      </c>
      <c r="F74" s="53">
        <f>F77+F75+F76</f>
        <v>91401.3</v>
      </c>
      <c r="G74" s="53">
        <f>G75+G76+G77</f>
        <v>4379.15</v>
      </c>
      <c r="H74" s="53">
        <f>G74</f>
        <v>4379.15</v>
      </c>
      <c r="I74" s="53">
        <f>G74/F74*100</f>
        <v>4.791124415079435</v>
      </c>
      <c r="J74" s="53">
        <f>J77</f>
        <v>87022.15000000001</v>
      </c>
      <c r="K74" s="119" t="s">
        <v>178</v>
      </c>
      <c r="L74" s="119" t="s">
        <v>195</v>
      </c>
      <c r="M74" s="127" t="s">
        <v>236</v>
      </c>
      <c r="N74" s="70"/>
    </row>
    <row r="75" spans="1:14" s="71" customFormat="1" ht="30.75" customHeight="1">
      <c r="A75" s="122"/>
      <c r="B75" s="118"/>
      <c r="C75" s="53" t="s">
        <v>8</v>
      </c>
      <c r="D75" s="53"/>
      <c r="E75" s="53">
        <v>0</v>
      </c>
      <c r="F75" s="53">
        <v>0</v>
      </c>
      <c r="G75" s="53"/>
      <c r="H75" s="53">
        <f>G75</f>
        <v>0</v>
      </c>
      <c r="I75" s="53"/>
      <c r="J75" s="53"/>
      <c r="K75" s="120"/>
      <c r="L75" s="120"/>
      <c r="M75" s="127"/>
      <c r="N75" s="70"/>
    </row>
    <row r="76" spans="1:14" s="71" customFormat="1" ht="30.75" customHeight="1">
      <c r="A76" s="122"/>
      <c r="B76" s="118"/>
      <c r="C76" s="53" t="s">
        <v>9</v>
      </c>
      <c r="D76" s="53"/>
      <c r="E76" s="53">
        <v>0</v>
      </c>
      <c r="F76" s="53">
        <f>E76</f>
        <v>0</v>
      </c>
      <c r="G76" s="53">
        <v>0</v>
      </c>
      <c r="H76" s="53">
        <f>G76</f>
        <v>0</v>
      </c>
      <c r="I76" s="53"/>
      <c r="J76" s="53"/>
      <c r="K76" s="120"/>
      <c r="L76" s="120"/>
      <c r="M76" s="127"/>
      <c r="N76" s="70"/>
    </row>
    <row r="77" spans="1:14" s="71" customFormat="1" ht="69" customHeight="1">
      <c r="A77" s="122"/>
      <c r="B77" s="118"/>
      <c r="C77" s="53" t="s">
        <v>10</v>
      </c>
      <c r="D77" s="53">
        <v>95484.9</v>
      </c>
      <c r="E77" s="53">
        <v>91401.3</v>
      </c>
      <c r="F77" s="53">
        <f>E77</f>
        <v>91401.3</v>
      </c>
      <c r="G77" s="53">
        <f>1142.38+586.82+2649.95</f>
        <v>4379.15</v>
      </c>
      <c r="H77" s="53">
        <f>G77</f>
        <v>4379.15</v>
      </c>
      <c r="I77" s="53">
        <f>G77/F77*100</f>
        <v>4.791124415079435</v>
      </c>
      <c r="J77" s="53">
        <f>F77-G77</f>
        <v>87022.15000000001</v>
      </c>
      <c r="K77" s="121"/>
      <c r="L77" s="121"/>
      <c r="M77" s="127"/>
      <c r="N77" s="78"/>
    </row>
    <row r="78" spans="1:14" s="71" customFormat="1" ht="30.75" customHeight="1">
      <c r="A78" s="122" t="s">
        <v>104</v>
      </c>
      <c r="B78" s="118" t="s">
        <v>111</v>
      </c>
      <c r="C78" s="53" t="s">
        <v>7</v>
      </c>
      <c r="D78" s="53">
        <f aca="true" t="shared" si="4" ref="D78:J78">D81</f>
        <v>45753.3</v>
      </c>
      <c r="E78" s="53">
        <f t="shared" si="4"/>
        <v>45753.3</v>
      </c>
      <c r="F78" s="53">
        <f t="shared" si="4"/>
        <v>45753.3</v>
      </c>
      <c r="G78" s="53">
        <f>G79+G80+G81</f>
        <v>7215.790000000001</v>
      </c>
      <c r="H78" s="53">
        <f>H79+H80+H81</f>
        <v>7215.790000000001</v>
      </c>
      <c r="I78" s="53">
        <f>G78/F78*100</f>
        <v>15.771080993064981</v>
      </c>
      <c r="J78" s="53">
        <f t="shared" si="4"/>
        <v>38537.51</v>
      </c>
      <c r="K78" s="115" t="s">
        <v>179</v>
      </c>
      <c r="L78" s="115" t="s">
        <v>196</v>
      </c>
      <c r="M78" s="118" t="s">
        <v>237</v>
      </c>
      <c r="N78" s="70"/>
    </row>
    <row r="79" spans="1:14" s="71" customFormat="1" ht="30.75" customHeight="1">
      <c r="A79" s="122"/>
      <c r="B79" s="118"/>
      <c r="C79" s="53" t="s">
        <v>8</v>
      </c>
      <c r="D79" s="53"/>
      <c r="E79" s="53">
        <v>0</v>
      </c>
      <c r="F79" s="53">
        <v>0</v>
      </c>
      <c r="G79" s="53"/>
      <c r="H79" s="53"/>
      <c r="I79" s="53"/>
      <c r="J79" s="53"/>
      <c r="K79" s="116"/>
      <c r="L79" s="116"/>
      <c r="M79" s="118"/>
      <c r="N79" s="70"/>
    </row>
    <row r="80" spans="1:14" s="71" customFormat="1" ht="30.75" customHeight="1">
      <c r="A80" s="122"/>
      <c r="B80" s="118"/>
      <c r="C80" s="53" t="s">
        <v>9</v>
      </c>
      <c r="D80" s="53"/>
      <c r="E80" s="53">
        <v>0</v>
      </c>
      <c r="F80" s="53">
        <v>0</v>
      </c>
      <c r="G80" s="53"/>
      <c r="H80" s="53"/>
      <c r="I80" s="53"/>
      <c r="J80" s="53"/>
      <c r="K80" s="116"/>
      <c r="L80" s="116"/>
      <c r="M80" s="118"/>
      <c r="N80" s="70"/>
    </row>
    <row r="81" spans="1:14" s="71" customFormat="1" ht="30.75" customHeight="1">
      <c r="A81" s="122"/>
      <c r="B81" s="118"/>
      <c r="C81" s="53" t="s">
        <v>10</v>
      </c>
      <c r="D81" s="53">
        <v>45753.3</v>
      </c>
      <c r="E81" s="53">
        <v>45753.3</v>
      </c>
      <c r="F81" s="53">
        <f>E81</f>
        <v>45753.3</v>
      </c>
      <c r="G81" s="53">
        <f>6734.06+481.73</f>
        <v>7215.790000000001</v>
      </c>
      <c r="H81" s="53">
        <f>G81</f>
        <v>7215.790000000001</v>
      </c>
      <c r="I81" s="53">
        <f>G81/F81*100</f>
        <v>15.771080993064981</v>
      </c>
      <c r="J81" s="53">
        <f>F81-G81</f>
        <v>38537.51</v>
      </c>
      <c r="K81" s="117"/>
      <c r="L81" s="117"/>
      <c r="M81" s="118"/>
      <c r="N81" s="70"/>
    </row>
    <row r="82" spans="1:14" s="80" customFormat="1" ht="30.75" customHeight="1">
      <c r="A82" s="122" t="s">
        <v>105</v>
      </c>
      <c r="B82" s="118" t="s">
        <v>83</v>
      </c>
      <c r="C82" s="53" t="s">
        <v>7</v>
      </c>
      <c r="D82" s="53">
        <f>D84+D85</f>
        <v>128577</v>
      </c>
      <c r="E82" s="53">
        <f>E84+E85</f>
        <v>213944.3</v>
      </c>
      <c r="F82" s="53">
        <f>E82</f>
        <v>213944.3</v>
      </c>
      <c r="G82" s="53">
        <f>G83+G84+G85</f>
        <v>390.07</v>
      </c>
      <c r="H82" s="53">
        <f aca="true" t="shared" si="5" ref="H82:H94">G82</f>
        <v>390.07</v>
      </c>
      <c r="I82" s="53">
        <f>G82/F82*100</f>
        <v>0.18232315607380054</v>
      </c>
      <c r="J82" s="53">
        <f>J85</f>
        <v>213554.22999999998</v>
      </c>
      <c r="K82" s="119" t="s">
        <v>180</v>
      </c>
      <c r="L82" s="119" t="s">
        <v>197</v>
      </c>
      <c r="M82" s="118" t="s">
        <v>238</v>
      </c>
      <c r="N82" s="79"/>
    </row>
    <row r="83" spans="1:14" s="80" customFormat="1" ht="30.75" customHeight="1">
      <c r="A83" s="122"/>
      <c r="B83" s="118"/>
      <c r="C83" s="53" t="s">
        <v>8</v>
      </c>
      <c r="D83" s="53"/>
      <c r="E83" s="53">
        <v>0</v>
      </c>
      <c r="F83" s="53">
        <v>0</v>
      </c>
      <c r="G83" s="53"/>
      <c r="H83" s="53">
        <f t="shared" si="5"/>
        <v>0</v>
      </c>
      <c r="I83" s="53"/>
      <c r="J83" s="53"/>
      <c r="K83" s="120"/>
      <c r="L83" s="120"/>
      <c r="M83" s="118"/>
      <c r="N83" s="79"/>
    </row>
    <row r="84" spans="1:15" s="80" customFormat="1" ht="30.75" customHeight="1">
      <c r="A84" s="122"/>
      <c r="B84" s="118"/>
      <c r="C84" s="53" t="s">
        <v>9</v>
      </c>
      <c r="D84" s="53"/>
      <c r="E84" s="53">
        <v>0</v>
      </c>
      <c r="F84" s="53">
        <f>E84</f>
        <v>0</v>
      </c>
      <c r="G84" s="53"/>
      <c r="H84" s="53">
        <f t="shared" si="5"/>
        <v>0</v>
      </c>
      <c r="I84" s="53"/>
      <c r="J84" s="53"/>
      <c r="K84" s="120"/>
      <c r="L84" s="120"/>
      <c r="M84" s="118"/>
      <c r="N84" s="81"/>
      <c r="O84" s="82"/>
    </row>
    <row r="85" spans="1:14" s="80" customFormat="1" ht="276" customHeight="1">
      <c r="A85" s="122"/>
      <c r="B85" s="118"/>
      <c r="C85" s="53" t="s">
        <v>10</v>
      </c>
      <c r="D85" s="53">
        <v>128577</v>
      </c>
      <c r="E85" s="53">
        <v>213944.3</v>
      </c>
      <c r="F85" s="53">
        <f>E85</f>
        <v>213944.3</v>
      </c>
      <c r="G85" s="76">
        <f>35+355.07</f>
        <v>390.07</v>
      </c>
      <c r="H85" s="53">
        <f t="shared" si="5"/>
        <v>390.07</v>
      </c>
      <c r="I85" s="53">
        <f>G85/F85*100</f>
        <v>0.18232315607380054</v>
      </c>
      <c r="J85" s="53">
        <f>F85-G85</f>
        <v>213554.22999999998</v>
      </c>
      <c r="K85" s="121"/>
      <c r="L85" s="121"/>
      <c r="M85" s="118"/>
      <c r="N85" s="79"/>
    </row>
    <row r="86" spans="1:14" s="84" customFormat="1" ht="30.75" customHeight="1">
      <c r="A86" s="122" t="s">
        <v>106</v>
      </c>
      <c r="B86" s="118" t="s">
        <v>127</v>
      </c>
      <c r="C86" s="53" t="s">
        <v>7</v>
      </c>
      <c r="D86" s="53">
        <f>D87+D88+D89</f>
        <v>386410.2</v>
      </c>
      <c r="E86" s="53">
        <f>E87+E88+E89</f>
        <v>386410.2</v>
      </c>
      <c r="F86" s="53">
        <f>F87+F88+F89</f>
        <v>386410.2</v>
      </c>
      <c r="G86" s="53">
        <f>G87+G88+G89</f>
        <v>32339.3</v>
      </c>
      <c r="H86" s="53">
        <f t="shared" si="5"/>
        <v>32339.3</v>
      </c>
      <c r="I86" s="53">
        <f>G86/F86*100</f>
        <v>8.369163132857258</v>
      </c>
      <c r="J86" s="53">
        <f>J89</f>
        <v>354070.9</v>
      </c>
      <c r="K86" s="115" t="s">
        <v>159</v>
      </c>
      <c r="L86" s="115" t="s">
        <v>160</v>
      </c>
      <c r="M86" s="118"/>
      <c r="N86" s="83"/>
    </row>
    <row r="87" spans="1:14" s="84" customFormat="1" ht="30.75" customHeight="1">
      <c r="A87" s="122"/>
      <c r="B87" s="118"/>
      <c r="C87" s="53" t="s">
        <v>8</v>
      </c>
      <c r="D87" s="53"/>
      <c r="E87" s="53">
        <v>0</v>
      </c>
      <c r="F87" s="53">
        <v>0</v>
      </c>
      <c r="G87" s="53"/>
      <c r="H87" s="53">
        <f t="shared" si="5"/>
        <v>0</v>
      </c>
      <c r="I87" s="53"/>
      <c r="J87" s="53"/>
      <c r="K87" s="116"/>
      <c r="L87" s="116"/>
      <c r="M87" s="118"/>
      <c r="N87" s="85"/>
    </row>
    <row r="88" spans="1:14" s="84" customFormat="1" ht="30.75" customHeight="1">
      <c r="A88" s="122"/>
      <c r="B88" s="118"/>
      <c r="C88" s="53" t="s">
        <v>9</v>
      </c>
      <c r="D88" s="53"/>
      <c r="E88" s="53">
        <v>0</v>
      </c>
      <c r="F88" s="53">
        <v>0</v>
      </c>
      <c r="G88" s="53"/>
      <c r="H88" s="53">
        <f t="shared" si="5"/>
        <v>0</v>
      </c>
      <c r="I88" s="53"/>
      <c r="J88" s="53"/>
      <c r="K88" s="116"/>
      <c r="L88" s="116"/>
      <c r="M88" s="118"/>
      <c r="N88" s="85"/>
    </row>
    <row r="89" spans="1:14" s="84" customFormat="1" ht="30.75" customHeight="1">
      <c r="A89" s="122"/>
      <c r="B89" s="118"/>
      <c r="C89" s="57" t="s">
        <v>10</v>
      </c>
      <c r="D89" s="57">
        <v>386410.2</v>
      </c>
      <c r="E89" s="57">
        <v>386410.2</v>
      </c>
      <c r="F89" s="57">
        <f>E89</f>
        <v>386410.2</v>
      </c>
      <c r="G89" s="86">
        <f>4776+11492+16071.3</f>
        <v>32339.3</v>
      </c>
      <c r="H89" s="53">
        <f t="shared" si="5"/>
        <v>32339.3</v>
      </c>
      <c r="I89" s="53">
        <f>G89/F89*100</f>
        <v>8.369163132857258</v>
      </c>
      <c r="J89" s="57">
        <f>F89-G89</f>
        <v>354070.9</v>
      </c>
      <c r="K89" s="117"/>
      <c r="L89" s="117"/>
      <c r="M89" s="118"/>
      <c r="N89" s="87"/>
    </row>
    <row r="90" spans="1:14" s="84" customFormat="1" ht="30.75" customHeight="1" hidden="1" thickBot="1">
      <c r="A90" s="122" t="s">
        <v>124</v>
      </c>
      <c r="B90" s="118" t="s">
        <v>125</v>
      </c>
      <c r="C90" s="53" t="s">
        <v>7</v>
      </c>
      <c r="D90" s="53"/>
      <c r="E90" s="53">
        <f>E91+E92+E93</f>
        <v>0</v>
      </c>
      <c r="F90" s="53">
        <f>F91+F92+F93</f>
        <v>0</v>
      </c>
      <c r="G90" s="53">
        <f>G91+G92+G93</f>
        <v>0</v>
      </c>
      <c r="H90" s="53">
        <f>G90</f>
        <v>0</v>
      </c>
      <c r="I90" s="53">
        <f>I93</f>
        <v>0</v>
      </c>
      <c r="J90" s="53">
        <f>J93</f>
        <v>0</v>
      </c>
      <c r="K90" s="53"/>
      <c r="L90" s="53"/>
      <c r="M90" s="118"/>
      <c r="N90" s="83"/>
    </row>
    <row r="91" spans="1:14" s="84" customFormat="1" ht="30.75" customHeight="1" hidden="1" thickBot="1">
      <c r="A91" s="122"/>
      <c r="B91" s="118"/>
      <c r="C91" s="53" t="s">
        <v>8</v>
      </c>
      <c r="D91" s="53"/>
      <c r="E91" s="53">
        <v>0</v>
      </c>
      <c r="F91" s="53">
        <v>0</v>
      </c>
      <c r="G91" s="53"/>
      <c r="H91" s="53">
        <f>G91</f>
        <v>0</v>
      </c>
      <c r="I91" s="53"/>
      <c r="J91" s="53"/>
      <c r="K91" s="53"/>
      <c r="L91" s="53"/>
      <c r="M91" s="118"/>
      <c r="N91" s="85"/>
    </row>
    <row r="92" spans="1:14" s="84" customFormat="1" ht="30.75" customHeight="1" hidden="1" thickBot="1">
      <c r="A92" s="122"/>
      <c r="B92" s="118"/>
      <c r="C92" s="53" t="s">
        <v>9</v>
      </c>
      <c r="D92" s="53"/>
      <c r="E92" s="53">
        <v>0</v>
      </c>
      <c r="F92" s="53">
        <v>0</v>
      </c>
      <c r="G92" s="53"/>
      <c r="H92" s="53">
        <f>G92</f>
        <v>0</v>
      </c>
      <c r="I92" s="53"/>
      <c r="J92" s="53"/>
      <c r="K92" s="53"/>
      <c r="L92" s="53"/>
      <c r="M92" s="118"/>
      <c r="N92" s="85"/>
    </row>
    <row r="93" spans="1:14" s="84" customFormat="1" ht="30.75" customHeight="1" hidden="1" thickBot="1">
      <c r="A93" s="122"/>
      <c r="B93" s="118"/>
      <c r="C93" s="57" t="s">
        <v>10</v>
      </c>
      <c r="D93" s="57"/>
      <c r="E93" s="57">
        <v>0</v>
      </c>
      <c r="F93" s="57">
        <f>E93</f>
        <v>0</v>
      </c>
      <c r="G93" s="86">
        <v>0</v>
      </c>
      <c r="H93" s="53">
        <f>G93</f>
        <v>0</v>
      </c>
      <c r="I93" s="57"/>
      <c r="J93" s="57"/>
      <c r="K93" s="57"/>
      <c r="L93" s="57"/>
      <c r="M93" s="118"/>
      <c r="N93" s="87"/>
    </row>
    <row r="94" spans="1:14" s="80" customFormat="1" ht="30.75" customHeight="1">
      <c r="A94" s="129" t="s">
        <v>107</v>
      </c>
      <c r="B94" s="118" t="s">
        <v>82</v>
      </c>
      <c r="C94" s="53" t="s">
        <v>7</v>
      </c>
      <c r="D94" s="76">
        <f>D95+D96+D97</f>
        <v>42323.7</v>
      </c>
      <c r="E94" s="76">
        <f>E95+E96+E97</f>
        <v>35655</v>
      </c>
      <c r="F94" s="53">
        <f>F95+F96+F97</f>
        <v>35655</v>
      </c>
      <c r="G94" s="53">
        <f>G95+G96+G97</f>
        <v>0</v>
      </c>
      <c r="H94" s="53">
        <f t="shared" si="5"/>
        <v>0</v>
      </c>
      <c r="I94" s="53">
        <f>G94/F94*100</f>
        <v>0</v>
      </c>
      <c r="J94" s="53">
        <f>J97</f>
        <v>35655</v>
      </c>
      <c r="K94" s="115" t="s">
        <v>181</v>
      </c>
      <c r="L94" s="115" t="s">
        <v>198</v>
      </c>
      <c r="M94" s="118" t="s">
        <v>238</v>
      </c>
      <c r="N94" s="88"/>
    </row>
    <row r="95" spans="1:14" s="80" customFormat="1" ht="30.75" customHeight="1">
      <c r="A95" s="129"/>
      <c r="B95" s="118"/>
      <c r="C95" s="53" t="s">
        <v>8</v>
      </c>
      <c r="D95" s="53"/>
      <c r="E95" s="53">
        <v>0</v>
      </c>
      <c r="F95" s="53">
        <f>E95</f>
        <v>0</v>
      </c>
      <c r="G95" s="53"/>
      <c r="H95" s="53"/>
      <c r="I95" s="53"/>
      <c r="J95" s="53"/>
      <c r="K95" s="116"/>
      <c r="L95" s="116"/>
      <c r="M95" s="118"/>
      <c r="N95" s="88"/>
    </row>
    <row r="96" spans="1:14" s="80" customFormat="1" ht="30.75" customHeight="1">
      <c r="A96" s="129"/>
      <c r="B96" s="118"/>
      <c r="C96" s="53" t="s">
        <v>9</v>
      </c>
      <c r="D96" s="53"/>
      <c r="E96" s="53">
        <v>0</v>
      </c>
      <c r="F96" s="53">
        <f>E96</f>
        <v>0</v>
      </c>
      <c r="G96" s="53"/>
      <c r="H96" s="53"/>
      <c r="I96" s="53"/>
      <c r="J96" s="53"/>
      <c r="K96" s="116"/>
      <c r="L96" s="116"/>
      <c r="M96" s="118"/>
      <c r="N96" s="88"/>
    </row>
    <row r="97" spans="1:14" s="80" customFormat="1" ht="30.75" customHeight="1">
      <c r="A97" s="129"/>
      <c r="B97" s="118"/>
      <c r="C97" s="53" t="s">
        <v>10</v>
      </c>
      <c r="D97" s="53">
        <v>42323.7</v>
      </c>
      <c r="E97" s="53">
        <v>35655</v>
      </c>
      <c r="F97" s="53">
        <f>E97</f>
        <v>35655</v>
      </c>
      <c r="G97" s="53">
        <v>0</v>
      </c>
      <c r="H97" s="53">
        <f>G97</f>
        <v>0</v>
      </c>
      <c r="I97" s="53">
        <f aca="true" t="shared" si="6" ref="I97:I102">G97/F97*100</f>
        <v>0</v>
      </c>
      <c r="J97" s="53">
        <f>F97-G97</f>
        <v>35655</v>
      </c>
      <c r="K97" s="117"/>
      <c r="L97" s="117"/>
      <c r="M97" s="118"/>
      <c r="N97" s="88"/>
    </row>
    <row r="98" spans="1:14" s="80" customFormat="1" ht="30.75" customHeight="1" hidden="1">
      <c r="A98" s="129" t="s">
        <v>108</v>
      </c>
      <c r="B98" s="118" t="s">
        <v>113</v>
      </c>
      <c r="C98" s="53" t="s">
        <v>7</v>
      </c>
      <c r="D98" s="53"/>
      <c r="E98" s="76">
        <f>E99+E100+E101</f>
        <v>0</v>
      </c>
      <c r="F98" s="53">
        <f>F99+F100+F101</f>
        <v>0</v>
      </c>
      <c r="G98" s="53">
        <f>G99+G100+G101</f>
        <v>0</v>
      </c>
      <c r="H98" s="53">
        <f>G98</f>
        <v>0</v>
      </c>
      <c r="I98" s="53" t="e">
        <f t="shared" si="6"/>
        <v>#DIV/0!</v>
      </c>
      <c r="J98" s="53">
        <f>J101</f>
        <v>0</v>
      </c>
      <c r="K98" s="53"/>
      <c r="L98" s="53"/>
      <c r="M98" s="53"/>
      <c r="N98" s="88"/>
    </row>
    <row r="99" spans="1:14" s="80" customFormat="1" ht="30.75" customHeight="1" hidden="1" thickBot="1">
      <c r="A99" s="129"/>
      <c r="B99" s="118"/>
      <c r="C99" s="53" t="s">
        <v>8</v>
      </c>
      <c r="D99" s="53"/>
      <c r="E99" s="53">
        <v>0</v>
      </c>
      <c r="F99" s="53">
        <f>E99</f>
        <v>0</v>
      </c>
      <c r="G99" s="53"/>
      <c r="H99" s="53">
        <f>G99</f>
        <v>0</v>
      </c>
      <c r="I99" s="53" t="e">
        <f t="shared" si="6"/>
        <v>#DIV/0!</v>
      </c>
      <c r="J99" s="53"/>
      <c r="K99" s="53"/>
      <c r="L99" s="53"/>
      <c r="M99" s="53"/>
      <c r="N99" s="88"/>
    </row>
    <row r="100" spans="1:14" s="80" customFormat="1" ht="30.75" customHeight="1" hidden="1" thickBot="1">
      <c r="A100" s="129"/>
      <c r="B100" s="118"/>
      <c r="C100" s="53" t="s">
        <v>9</v>
      </c>
      <c r="D100" s="53"/>
      <c r="E100" s="53">
        <v>0</v>
      </c>
      <c r="F100" s="53">
        <f>E100</f>
        <v>0</v>
      </c>
      <c r="G100" s="53">
        <v>0</v>
      </c>
      <c r="H100" s="53">
        <f>G100</f>
        <v>0</v>
      </c>
      <c r="I100" s="53" t="e">
        <f t="shared" si="6"/>
        <v>#DIV/0!</v>
      </c>
      <c r="J100" s="53"/>
      <c r="K100" s="53"/>
      <c r="L100" s="53"/>
      <c r="M100" s="53"/>
      <c r="N100" s="88"/>
    </row>
    <row r="101" spans="1:14" s="80" customFormat="1" ht="30.75" customHeight="1" hidden="1" thickBot="1">
      <c r="A101" s="129"/>
      <c r="B101" s="118"/>
      <c r="C101" s="53" t="s">
        <v>10</v>
      </c>
      <c r="D101" s="53"/>
      <c r="E101" s="53">
        <v>0</v>
      </c>
      <c r="F101" s="53">
        <f>E101</f>
        <v>0</v>
      </c>
      <c r="G101" s="53">
        <v>0</v>
      </c>
      <c r="H101" s="53">
        <f>G101</f>
        <v>0</v>
      </c>
      <c r="I101" s="53" t="e">
        <f t="shared" si="6"/>
        <v>#DIV/0!</v>
      </c>
      <c r="J101" s="53"/>
      <c r="K101" s="53"/>
      <c r="L101" s="53"/>
      <c r="M101" s="53"/>
      <c r="N101" s="88"/>
    </row>
    <row r="102" spans="1:14" s="80" customFormat="1" ht="126" customHeight="1">
      <c r="A102" s="129" t="s">
        <v>114</v>
      </c>
      <c r="B102" s="118" t="s">
        <v>115</v>
      </c>
      <c r="C102" s="53" t="s">
        <v>7</v>
      </c>
      <c r="D102" s="53">
        <f>D103+D104+D105</f>
        <v>0</v>
      </c>
      <c r="E102" s="53">
        <f>E103+E104+E105</f>
        <v>10580.6</v>
      </c>
      <c r="F102" s="53">
        <f>F103+F104+F105</f>
        <v>10580.6</v>
      </c>
      <c r="G102" s="53">
        <f>G103+G104+G105</f>
        <v>0</v>
      </c>
      <c r="H102" s="53">
        <f>H103+H104+H105</f>
        <v>0</v>
      </c>
      <c r="I102" s="53">
        <f t="shared" si="6"/>
        <v>0</v>
      </c>
      <c r="J102" s="53">
        <f>J105</f>
        <v>10580.6</v>
      </c>
      <c r="K102" s="115" t="s">
        <v>158</v>
      </c>
      <c r="L102" s="124" t="s">
        <v>207</v>
      </c>
      <c r="M102" s="119" t="s">
        <v>238</v>
      </c>
      <c r="N102" s="88"/>
    </row>
    <row r="103" spans="1:14" s="80" customFormat="1" ht="138" customHeight="1">
      <c r="A103" s="129"/>
      <c r="B103" s="118"/>
      <c r="C103" s="53" t="s">
        <v>8</v>
      </c>
      <c r="D103" s="53"/>
      <c r="E103" s="53">
        <v>0</v>
      </c>
      <c r="F103" s="53">
        <f aca="true" t="shared" si="7" ref="F103:F111">E103</f>
        <v>0</v>
      </c>
      <c r="G103" s="53"/>
      <c r="H103" s="53"/>
      <c r="I103" s="53"/>
      <c r="J103" s="53"/>
      <c r="K103" s="116"/>
      <c r="L103" s="125"/>
      <c r="M103" s="120"/>
      <c r="N103" s="88"/>
    </row>
    <row r="104" spans="1:14" s="80" customFormat="1" ht="105.75" customHeight="1">
      <c r="A104" s="129"/>
      <c r="B104" s="118"/>
      <c r="C104" s="53" t="s">
        <v>9</v>
      </c>
      <c r="D104" s="53"/>
      <c r="E104" s="53">
        <v>0</v>
      </c>
      <c r="F104" s="53">
        <f t="shared" si="7"/>
        <v>0</v>
      </c>
      <c r="G104" s="53"/>
      <c r="H104" s="53"/>
      <c r="I104" s="53"/>
      <c r="J104" s="53"/>
      <c r="K104" s="116"/>
      <c r="L104" s="125"/>
      <c r="M104" s="120"/>
      <c r="N104" s="88"/>
    </row>
    <row r="105" spans="1:14" s="80" customFormat="1" ht="256.5" customHeight="1">
      <c r="A105" s="129"/>
      <c r="B105" s="118"/>
      <c r="C105" s="53" t="s">
        <v>10</v>
      </c>
      <c r="D105" s="53">
        <v>0</v>
      </c>
      <c r="E105" s="53">
        <v>10580.6</v>
      </c>
      <c r="F105" s="53">
        <f t="shared" si="7"/>
        <v>10580.6</v>
      </c>
      <c r="G105" s="76">
        <v>0</v>
      </c>
      <c r="H105" s="76">
        <f aca="true" t="shared" si="8" ref="H105:H110">G105</f>
        <v>0</v>
      </c>
      <c r="I105" s="53">
        <f aca="true" t="shared" si="9" ref="I105:I111">G105/F105*100</f>
        <v>0</v>
      </c>
      <c r="J105" s="53">
        <f>F105-G105</f>
        <v>10580.6</v>
      </c>
      <c r="K105" s="117"/>
      <c r="L105" s="126"/>
      <c r="M105" s="121"/>
      <c r="N105" s="88"/>
    </row>
    <row r="106" spans="1:14" s="71" customFormat="1" ht="30.75" customHeight="1">
      <c r="A106" s="122" t="s">
        <v>116</v>
      </c>
      <c r="B106" s="118" t="s">
        <v>112</v>
      </c>
      <c r="C106" s="53" t="s">
        <v>7</v>
      </c>
      <c r="D106" s="53">
        <f>D107+D108+D109</f>
        <v>0</v>
      </c>
      <c r="E106" s="53">
        <f>E107+E108+E109</f>
        <v>5644.700000000001</v>
      </c>
      <c r="F106" s="53">
        <f t="shared" si="7"/>
        <v>5644.700000000001</v>
      </c>
      <c r="G106" s="53">
        <f>G107+G108+G109</f>
        <v>0</v>
      </c>
      <c r="H106" s="53">
        <f t="shared" si="8"/>
        <v>0</v>
      </c>
      <c r="I106" s="53">
        <f t="shared" si="9"/>
        <v>0</v>
      </c>
      <c r="J106" s="111">
        <f>F106-G106</f>
        <v>5644.700000000001</v>
      </c>
      <c r="K106" s="119"/>
      <c r="L106" s="119" t="s">
        <v>199</v>
      </c>
      <c r="M106" s="127" t="s">
        <v>238</v>
      </c>
      <c r="N106" s="70"/>
    </row>
    <row r="107" spans="1:14" s="71" customFormat="1" ht="30.75" customHeight="1">
      <c r="A107" s="122"/>
      <c r="B107" s="118"/>
      <c r="C107" s="53" t="s">
        <v>8</v>
      </c>
      <c r="D107" s="53">
        <v>0</v>
      </c>
      <c r="E107" s="53">
        <v>4138.6</v>
      </c>
      <c r="F107" s="53">
        <f t="shared" si="7"/>
        <v>4138.6</v>
      </c>
      <c r="G107" s="53">
        <v>0</v>
      </c>
      <c r="H107" s="53">
        <f t="shared" si="8"/>
        <v>0</v>
      </c>
      <c r="I107" s="53">
        <f t="shared" si="9"/>
        <v>0</v>
      </c>
      <c r="J107" s="111">
        <f>F107-G107</f>
        <v>4138.6</v>
      </c>
      <c r="K107" s="120"/>
      <c r="L107" s="120"/>
      <c r="M107" s="127"/>
      <c r="N107" s="70"/>
    </row>
    <row r="108" spans="1:14" s="71" customFormat="1" ht="65.25" customHeight="1">
      <c r="A108" s="122"/>
      <c r="B108" s="118"/>
      <c r="C108" s="53" t="s">
        <v>9</v>
      </c>
      <c r="D108" s="53">
        <v>0</v>
      </c>
      <c r="E108" s="53">
        <v>1167.3</v>
      </c>
      <c r="F108" s="53">
        <f t="shared" si="7"/>
        <v>1167.3</v>
      </c>
      <c r="G108" s="53">
        <v>0</v>
      </c>
      <c r="H108" s="53">
        <f t="shared" si="8"/>
        <v>0</v>
      </c>
      <c r="I108" s="53">
        <f t="shared" si="9"/>
        <v>0</v>
      </c>
      <c r="J108" s="111">
        <f>F108-G108</f>
        <v>1167.3</v>
      </c>
      <c r="K108" s="120"/>
      <c r="L108" s="120"/>
      <c r="M108" s="127"/>
      <c r="N108" s="70"/>
    </row>
    <row r="109" spans="1:14" s="71" customFormat="1" ht="87" customHeight="1">
      <c r="A109" s="122"/>
      <c r="B109" s="118"/>
      <c r="C109" s="53" t="s">
        <v>10</v>
      </c>
      <c r="D109" s="53">
        <v>0</v>
      </c>
      <c r="E109" s="53">
        <v>338.8</v>
      </c>
      <c r="F109" s="53">
        <f t="shared" si="7"/>
        <v>338.8</v>
      </c>
      <c r="G109" s="53">
        <v>0</v>
      </c>
      <c r="H109" s="53">
        <f t="shared" si="8"/>
        <v>0</v>
      </c>
      <c r="I109" s="53">
        <f t="shared" si="9"/>
        <v>0</v>
      </c>
      <c r="J109" s="53">
        <f>F109-G109</f>
        <v>338.8</v>
      </c>
      <c r="K109" s="121"/>
      <c r="L109" s="121"/>
      <c r="M109" s="127"/>
      <c r="N109" s="70"/>
    </row>
    <row r="110" spans="1:14" s="71" customFormat="1" ht="114" customHeight="1" hidden="1">
      <c r="A110" s="89" t="s">
        <v>120</v>
      </c>
      <c r="B110" s="53" t="s">
        <v>121</v>
      </c>
      <c r="C110" s="53" t="s">
        <v>9</v>
      </c>
      <c r="D110" s="53">
        <v>0</v>
      </c>
      <c r="E110" s="53">
        <v>0</v>
      </c>
      <c r="F110" s="53">
        <f t="shared" si="7"/>
        <v>0</v>
      </c>
      <c r="G110" s="53">
        <v>0</v>
      </c>
      <c r="H110" s="53">
        <f t="shared" si="8"/>
        <v>0</v>
      </c>
      <c r="I110" s="53"/>
      <c r="J110" s="53"/>
      <c r="K110" s="53" t="s">
        <v>158</v>
      </c>
      <c r="L110" s="53"/>
      <c r="M110" s="53"/>
      <c r="N110" s="70"/>
    </row>
    <row r="111" spans="1:14" s="71" customFormat="1" ht="30.75" customHeight="1">
      <c r="A111" s="128" t="s">
        <v>30</v>
      </c>
      <c r="B111" s="118" t="s">
        <v>77</v>
      </c>
      <c r="C111" s="53" t="s">
        <v>7</v>
      </c>
      <c r="D111" s="53">
        <f>SUM(D112,D113,D114)</f>
        <v>99687.5</v>
      </c>
      <c r="E111" s="53">
        <f>SUM(E112,E113,E114)</f>
        <v>99707.7</v>
      </c>
      <c r="F111" s="53">
        <f t="shared" si="7"/>
        <v>99707.7</v>
      </c>
      <c r="G111" s="76">
        <f>G112+G113+G114</f>
        <v>18251.010000000002</v>
      </c>
      <c r="H111" s="76">
        <f aca="true" t="shared" si="10" ref="H111:H117">G111</f>
        <v>18251.010000000002</v>
      </c>
      <c r="I111" s="53">
        <f t="shared" si="9"/>
        <v>18.304514094698806</v>
      </c>
      <c r="J111" s="53">
        <f>J113+J114</f>
        <v>0</v>
      </c>
      <c r="K111" s="53"/>
      <c r="L111" s="53"/>
      <c r="M111" s="118"/>
      <c r="N111" s="70"/>
    </row>
    <row r="112" spans="1:14" s="71" customFormat="1" ht="30.75" customHeight="1">
      <c r="A112" s="128"/>
      <c r="B112" s="118"/>
      <c r="C112" s="53" t="s">
        <v>8</v>
      </c>
      <c r="D112" s="53"/>
      <c r="E112" s="53">
        <f>SUM(E116)</f>
        <v>0</v>
      </c>
      <c r="F112" s="53">
        <v>0</v>
      </c>
      <c r="G112" s="53"/>
      <c r="H112" s="76">
        <f t="shared" si="10"/>
        <v>0</v>
      </c>
      <c r="I112" s="53"/>
      <c r="J112" s="53"/>
      <c r="K112" s="53"/>
      <c r="L112" s="53"/>
      <c r="M112" s="118"/>
      <c r="N112" s="70"/>
    </row>
    <row r="113" spans="1:14" s="71" customFormat="1" ht="30.75" customHeight="1">
      <c r="A113" s="128"/>
      <c r="B113" s="118"/>
      <c r="C113" s="53" t="s">
        <v>9</v>
      </c>
      <c r="D113" s="53">
        <f>SUM(D117)</f>
        <v>2247.3</v>
      </c>
      <c r="E113" s="53">
        <f>SUM(E117)</f>
        <v>2267.4</v>
      </c>
      <c r="F113" s="53">
        <f>E113</f>
        <v>2267.4</v>
      </c>
      <c r="G113" s="53">
        <f>G117</f>
        <v>416.61</v>
      </c>
      <c r="H113" s="76">
        <f t="shared" si="10"/>
        <v>416.61</v>
      </c>
      <c r="I113" s="53">
        <f>G113/F113*100</f>
        <v>18.37390844138661</v>
      </c>
      <c r="J113" s="53"/>
      <c r="K113" s="53"/>
      <c r="L113" s="53"/>
      <c r="M113" s="118"/>
      <c r="N113" s="70"/>
    </row>
    <row r="114" spans="1:14" s="71" customFormat="1" ht="30.75" customHeight="1">
      <c r="A114" s="128"/>
      <c r="B114" s="118"/>
      <c r="C114" s="53" t="s">
        <v>10</v>
      </c>
      <c r="D114" s="53">
        <f>SUM(D118)</f>
        <v>97440.2</v>
      </c>
      <c r="E114" s="53">
        <f>SUM(E118)</f>
        <v>97440.3</v>
      </c>
      <c r="F114" s="53">
        <f>E114</f>
        <v>97440.3</v>
      </c>
      <c r="G114" s="53">
        <f>G118</f>
        <v>17834.4</v>
      </c>
      <c r="H114" s="76">
        <f t="shared" si="10"/>
        <v>17834.4</v>
      </c>
      <c r="I114" s="53">
        <f>G114/F114*100</f>
        <v>18.302899313733644</v>
      </c>
      <c r="J114" s="53"/>
      <c r="K114" s="53"/>
      <c r="L114" s="53"/>
      <c r="M114" s="118"/>
      <c r="N114" s="70"/>
    </row>
    <row r="115" spans="1:14" s="73" customFormat="1" ht="30.75" customHeight="1">
      <c r="A115" s="122" t="s">
        <v>65</v>
      </c>
      <c r="B115" s="118" t="s">
        <v>31</v>
      </c>
      <c r="C115" s="53" t="s">
        <v>7</v>
      </c>
      <c r="D115" s="53">
        <f>D116+D117+D118</f>
        <v>99687.5</v>
      </c>
      <c r="E115" s="53">
        <f>E116+E117+E118</f>
        <v>99707.7</v>
      </c>
      <c r="F115" s="53">
        <f>F116+F117+F118</f>
        <v>99707.7</v>
      </c>
      <c r="G115" s="76">
        <f>G116+G117+G118</f>
        <v>18251.010000000002</v>
      </c>
      <c r="H115" s="76">
        <f t="shared" si="10"/>
        <v>18251.010000000002</v>
      </c>
      <c r="I115" s="53">
        <f>G115/F115*100</f>
        <v>18.304514094698806</v>
      </c>
      <c r="J115" s="53">
        <f>J117+J118</f>
        <v>81456.68999999999</v>
      </c>
      <c r="K115" s="115" t="s">
        <v>161</v>
      </c>
      <c r="L115" s="115" t="s">
        <v>161</v>
      </c>
      <c r="M115" s="118" t="s">
        <v>239</v>
      </c>
      <c r="N115" s="72"/>
    </row>
    <row r="116" spans="1:14" s="73" customFormat="1" ht="30.75" customHeight="1">
      <c r="A116" s="122"/>
      <c r="B116" s="118"/>
      <c r="C116" s="53" t="s">
        <v>8</v>
      </c>
      <c r="D116" s="53"/>
      <c r="E116" s="53">
        <v>0</v>
      </c>
      <c r="F116" s="53">
        <v>0</v>
      </c>
      <c r="G116" s="53"/>
      <c r="H116" s="76">
        <f t="shared" si="10"/>
        <v>0</v>
      </c>
      <c r="I116" s="53"/>
      <c r="J116" s="53"/>
      <c r="K116" s="116"/>
      <c r="L116" s="116"/>
      <c r="M116" s="118"/>
      <c r="N116" s="72"/>
    </row>
    <row r="117" spans="1:14" s="73" customFormat="1" ht="30.75" customHeight="1">
      <c r="A117" s="122"/>
      <c r="B117" s="118"/>
      <c r="C117" s="53" t="s">
        <v>9</v>
      </c>
      <c r="D117" s="53">
        <v>2247.3</v>
      </c>
      <c r="E117" s="53">
        <v>2267.4</v>
      </c>
      <c r="F117" s="53">
        <f>E117</f>
        <v>2267.4</v>
      </c>
      <c r="G117" s="53">
        <v>416.61</v>
      </c>
      <c r="H117" s="76">
        <f t="shared" si="10"/>
        <v>416.61</v>
      </c>
      <c r="I117" s="53">
        <f>G117/F117*100</f>
        <v>18.37390844138661</v>
      </c>
      <c r="J117" s="53">
        <f>F117-G117</f>
        <v>1850.79</v>
      </c>
      <c r="K117" s="116"/>
      <c r="L117" s="116"/>
      <c r="M117" s="118"/>
      <c r="N117" s="72"/>
    </row>
    <row r="118" spans="1:14" s="73" customFormat="1" ht="30.75" customHeight="1">
      <c r="A118" s="122"/>
      <c r="B118" s="118"/>
      <c r="C118" s="53" t="s">
        <v>10</v>
      </c>
      <c r="D118" s="53">
        <v>97440.2</v>
      </c>
      <c r="E118" s="53">
        <v>97440.3</v>
      </c>
      <c r="F118" s="53">
        <f>E118</f>
        <v>97440.3</v>
      </c>
      <c r="G118" s="76">
        <f>10393.85+7440.55</f>
        <v>17834.4</v>
      </c>
      <c r="H118" s="76">
        <f>G118</f>
        <v>17834.4</v>
      </c>
      <c r="I118" s="53">
        <f>G118/F118*100</f>
        <v>18.302899313733644</v>
      </c>
      <c r="J118" s="53">
        <f>F118-G118</f>
        <v>79605.9</v>
      </c>
      <c r="K118" s="117"/>
      <c r="L118" s="117"/>
      <c r="M118" s="118"/>
      <c r="N118" s="72"/>
    </row>
    <row r="119" spans="1:14" s="73" customFormat="1" ht="30.75" customHeight="1" hidden="1">
      <c r="A119" s="128"/>
      <c r="B119" s="118" t="s">
        <v>32</v>
      </c>
      <c r="C119" s="53" t="s">
        <v>7</v>
      </c>
      <c r="D119" s="53"/>
      <c r="E119" s="53">
        <f>E120+E121+E122</f>
        <v>0</v>
      </c>
      <c r="F119" s="53">
        <f>F120+F121+F122</f>
        <v>0</v>
      </c>
      <c r="G119" s="53" t="s">
        <v>84</v>
      </c>
      <c r="H119" s="53"/>
      <c r="I119" s="53"/>
      <c r="J119" s="53">
        <v>0</v>
      </c>
      <c r="K119" s="53"/>
      <c r="L119" s="53"/>
      <c r="M119" s="118"/>
      <c r="N119" s="72"/>
    </row>
    <row r="120" spans="1:14" s="73" customFormat="1" ht="30.75" customHeight="1" hidden="1">
      <c r="A120" s="128"/>
      <c r="B120" s="118"/>
      <c r="C120" s="53" t="s">
        <v>8</v>
      </c>
      <c r="D120" s="53"/>
      <c r="E120" s="53">
        <v>0</v>
      </c>
      <c r="F120" s="53">
        <v>0</v>
      </c>
      <c r="G120" s="53"/>
      <c r="H120" s="53"/>
      <c r="I120" s="53"/>
      <c r="J120" s="53"/>
      <c r="K120" s="53"/>
      <c r="L120" s="53"/>
      <c r="M120" s="118"/>
      <c r="N120" s="72"/>
    </row>
    <row r="121" spans="1:14" s="73" customFormat="1" ht="30.75" customHeight="1" hidden="1">
      <c r="A121" s="128"/>
      <c r="B121" s="118"/>
      <c r="C121" s="53" t="s">
        <v>9</v>
      </c>
      <c r="D121" s="53"/>
      <c r="E121" s="53">
        <v>0</v>
      </c>
      <c r="F121" s="53">
        <v>0</v>
      </c>
      <c r="G121" s="53"/>
      <c r="H121" s="53"/>
      <c r="I121" s="53"/>
      <c r="J121" s="53"/>
      <c r="K121" s="53"/>
      <c r="L121" s="53"/>
      <c r="M121" s="118"/>
      <c r="N121" s="72"/>
    </row>
    <row r="122" spans="1:14" s="73" customFormat="1" ht="30.75" customHeight="1" hidden="1" thickBot="1">
      <c r="A122" s="128"/>
      <c r="B122" s="118"/>
      <c r="C122" s="53" t="s">
        <v>10</v>
      </c>
      <c r="D122" s="53"/>
      <c r="E122" s="53">
        <v>0</v>
      </c>
      <c r="F122" s="53">
        <v>0</v>
      </c>
      <c r="G122" s="53"/>
      <c r="H122" s="53"/>
      <c r="I122" s="53"/>
      <c r="J122" s="53">
        <v>0</v>
      </c>
      <c r="K122" s="53"/>
      <c r="L122" s="53"/>
      <c r="M122" s="118"/>
      <c r="N122" s="72"/>
    </row>
    <row r="123" spans="1:14" s="73" customFormat="1" ht="30.75" customHeight="1" hidden="1">
      <c r="A123" s="69"/>
      <c r="B123" s="118" t="s">
        <v>14</v>
      </c>
      <c r="C123" s="118"/>
      <c r="D123" s="118"/>
      <c r="E123" s="118"/>
      <c r="F123" s="118"/>
      <c r="G123" s="118"/>
      <c r="H123" s="118"/>
      <c r="I123" s="118"/>
      <c r="J123" s="118"/>
      <c r="K123" s="118"/>
      <c r="L123" s="118"/>
      <c r="M123" s="118"/>
      <c r="N123" s="72"/>
    </row>
    <row r="124" spans="1:14" s="71" customFormat="1" ht="30.75" customHeight="1" hidden="1">
      <c r="A124" s="90"/>
      <c r="B124" s="118" t="s">
        <v>33</v>
      </c>
      <c r="C124" s="53" t="s">
        <v>7</v>
      </c>
      <c r="D124" s="53"/>
      <c r="E124" s="53">
        <f>E127+E126+E125</f>
        <v>0</v>
      </c>
      <c r="F124" s="53">
        <f>F127+F126+F125</f>
        <v>0</v>
      </c>
      <c r="G124" s="53"/>
      <c r="H124" s="53"/>
      <c r="I124" s="53">
        <f>I127+I126+I125</f>
        <v>0</v>
      </c>
      <c r="J124" s="53">
        <f>J127+J126+J125</f>
        <v>0</v>
      </c>
      <c r="K124" s="53"/>
      <c r="L124" s="53"/>
      <c r="M124" s="118"/>
      <c r="N124" s="72"/>
    </row>
    <row r="125" spans="1:14" s="71" customFormat="1" ht="30.75" customHeight="1" hidden="1">
      <c r="A125" s="90"/>
      <c r="B125" s="118"/>
      <c r="C125" s="53" t="s">
        <v>8</v>
      </c>
      <c r="D125" s="53"/>
      <c r="E125" s="53">
        <v>0</v>
      </c>
      <c r="F125" s="53">
        <v>0</v>
      </c>
      <c r="G125" s="53">
        <v>0</v>
      </c>
      <c r="H125" s="53"/>
      <c r="I125" s="53"/>
      <c r="J125" s="53"/>
      <c r="K125" s="53"/>
      <c r="L125" s="53"/>
      <c r="M125" s="118"/>
      <c r="N125" s="72"/>
    </row>
    <row r="126" spans="1:14" s="71" customFormat="1" ht="30.75" customHeight="1" hidden="1">
      <c r="A126" s="90"/>
      <c r="B126" s="118"/>
      <c r="C126" s="53" t="s">
        <v>9</v>
      </c>
      <c r="D126" s="53"/>
      <c r="E126" s="53">
        <v>0</v>
      </c>
      <c r="F126" s="53"/>
      <c r="G126" s="53">
        <v>0</v>
      </c>
      <c r="H126" s="53"/>
      <c r="I126" s="53"/>
      <c r="J126" s="53"/>
      <c r="K126" s="53"/>
      <c r="L126" s="53"/>
      <c r="M126" s="118"/>
      <c r="N126" s="72"/>
    </row>
    <row r="127" spans="1:14" s="71" customFormat="1" ht="30.75" customHeight="1" hidden="1">
      <c r="A127" s="90"/>
      <c r="B127" s="118"/>
      <c r="C127" s="53" t="s">
        <v>10</v>
      </c>
      <c r="D127" s="53"/>
      <c r="E127" s="53">
        <v>0</v>
      </c>
      <c r="F127" s="53">
        <f>E127</f>
        <v>0</v>
      </c>
      <c r="G127" s="53"/>
      <c r="H127" s="53"/>
      <c r="I127" s="53"/>
      <c r="J127" s="53"/>
      <c r="K127" s="53"/>
      <c r="L127" s="53"/>
      <c r="M127" s="118"/>
      <c r="N127" s="72"/>
    </row>
    <row r="128" spans="1:14" s="71" customFormat="1" ht="30.75" customHeight="1" hidden="1">
      <c r="A128" s="90"/>
      <c r="B128" s="118" t="s">
        <v>34</v>
      </c>
      <c r="C128" s="53" t="s">
        <v>7</v>
      </c>
      <c r="D128" s="53"/>
      <c r="E128" s="53">
        <f>E129+E130+E131</f>
        <v>0</v>
      </c>
      <c r="F128" s="53">
        <f>F129+F130+F131</f>
        <v>0</v>
      </c>
      <c r="G128" s="53"/>
      <c r="H128" s="53"/>
      <c r="I128" s="53"/>
      <c r="J128" s="53"/>
      <c r="K128" s="53"/>
      <c r="L128" s="53"/>
      <c r="M128" s="118"/>
      <c r="N128" s="72"/>
    </row>
    <row r="129" spans="1:14" s="71" customFormat="1" ht="30.75" customHeight="1" hidden="1">
      <c r="A129" s="90"/>
      <c r="B129" s="118"/>
      <c r="C129" s="53" t="s">
        <v>8</v>
      </c>
      <c r="D129" s="53"/>
      <c r="E129" s="53">
        <v>0</v>
      </c>
      <c r="F129" s="53">
        <v>0</v>
      </c>
      <c r="G129" s="53">
        <v>0</v>
      </c>
      <c r="H129" s="53"/>
      <c r="I129" s="53"/>
      <c r="J129" s="53"/>
      <c r="K129" s="53"/>
      <c r="L129" s="53"/>
      <c r="M129" s="118"/>
      <c r="N129" s="72"/>
    </row>
    <row r="130" spans="1:14" s="71" customFormat="1" ht="30.75" customHeight="1" hidden="1">
      <c r="A130" s="90"/>
      <c r="B130" s="118"/>
      <c r="C130" s="53" t="s">
        <v>9</v>
      </c>
      <c r="D130" s="53"/>
      <c r="E130" s="53">
        <v>0</v>
      </c>
      <c r="F130" s="53">
        <v>0</v>
      </c>
      <c r="G130" s="53">
        <v>0</v>
      </c>
      <c r="H130" s="53"/>
      <c r="I130" s="53"/>
      <c r="J130" s="53"/>
      <c r="K130" s="53"/>
      <c r="L130" s="53"/>
      <c r="M130" s="118"/>
      <c r="N130" s="72"/>
    </row>
    <row r="131" spans="1:14" s="71" customFormat="1" ht="30.75" customHeight="1" hidden="1">
      <c r="A131" s="90"/>
      <c r="B131" s="118"/>
      <c r="C131" s="53" t="s">
        <v>10</v>
      </c>
      <c r="D131" s="53"/>
      <c r="E131" s="53">
        <v>0</v>
      </c>
      <c r="F131" s="53">
        <v>0</v>
      </c>
      <c r="G131" s="53"/>
      <c r="H131" s="53"/>
      <c r="I131" s="53"/>
      <c r="J131" s="53"/>
      <c r="K131" s="53"/>
      <c r="L131" s="53"/>
      <c r="M131" s="118"/>
      <c r="N131" s="72"/>
    </row>
    <row r="132" spans="1:14" s="71" customFormat="1" ht="30.75" customHeight="1">
      <c r="A132" s="128" t="s">
        <v>35</v>
      </c>
      <c r="B132" s="118" t="s">
        <v>78</v>
      </c>
      <c r="C132" s="53" t="s">
        <v>7</v>
      </c>
      <c r="D132" s="53">
        <f>D133+D134+D135</f>
        <v>3757.7</v>
      </c>
      <c r="E132" s="53">
        <f>E133+E134+E135</f>
        <v>3015.6</v>
      </c>
      <c r="F132" s="53">
        <f>F133+F134+F135</f>
        <v>3015.6</v>
      </c>
      <c r="G132" s="53">
        <f>G133+G134+G135</f>
        <v>0</v>
      </c>
      <c r="H132" s="53">
        <f>H133+H134+H135</f>
        <v>0</v>
      </c>
      <c r="I132" s="53">
        <f>G132/F132*100</f>
        <v>0</v>
      </c>
      <c r="J132" s="53">
        <f>J135</f>
        <v>689.4</v>
      </c>
      <c r="K132" s="53"/>
      <c r="L132" s="53"/>
      <c r="M132" s="118"/>
      <c r="N132" s="70"/>
    </row>
    <row r="133" spans="1:14" s="71" customFormat="1" ht="30.75" customHeight="1">
      <c r="A133" s="128"/>
      <c r="B133" s="118"/>
      <c r="C133" s="53" t="s">
        <v>8</v>
      </c>
      <c r="D133" s="53"/>
      <c r="E133" s="53">
        <f>E137+E141</f>
        <v>0</v>
      </c>
      <c r="F133" s="53">
        <v>0</v>
      </c>
      <c r="G133" s="53"/>
      <c r="H133" s="53"/>
      <c r="I133" s="53"/>
      <c r="J133" s="53"/>
      <c r="K133" s="53"/>
      <c r="L133" s="53"/>
      <c r="M133" s="118"/>
      <c r="N133" s="70"/>
    </row>
    <row r="134" spans="1:14" s="71" customFormat="1" ht="30.75" customHeight="1">
      <c r="A134" s="128"/>
      <c r="B134" s="118"/>
      <c r="C134" s="53" t="s">
        <v>9</v>
      </c>
      <c r="D134" s="53"/>
      <c r="E134" s="53">
        <f>E138+E142</f>
        <v>0</v>
      </c>
      <c r="F134" s="53">
        <v>0</v>
      </c>
      <c r="G134" s="53"/>
      <c r="H134" s="53"/>
      <c r="I134" s="53"/>
      <c r="J134" s="53"/>
      <c r="K134" s="53"/>
      <c r="L134" s="53"/>
      <c r="M134" s="118"/>
      <c r="N134" s="70"/>
    </row>
    <row r="135" spans="1:14" s="71" customFormat="1" ht="30.75" customHeight="1">
      <c r="A135" s="128"/>
      <c r="B135" s="118"/>
      <c r="C135" s="53" t="s">
        <v>10</v>
      </c>
      <c r="D135" s="53">
        <f>D139+D143+D147</f>
        <v>3757.7</v>
      </c>
      <c r="E135" s="53">
        <f>E139+E143+E147</f>
        <v>3015.6</v>
      </c>
      <c r="F135" s="53">
        <f>E135</f>
        <v>3015.6</v>
      </c>
      <c r="G135" s="53">
        <f>G139+G143+G147</f>
        <v>0</v>
      </c>
      <c r="H135" s="53">
        <f>H139+H143+H147</f>
        <v>0</v>
      </c>
      <c r="I135" s="53">
        <f aca="true" t="shared" si="11" ref="I135:I155">G135/F135*100</f>
        <v>0</v>
      </c>
      <c r="J135" s="53">
        <f>J136+J140</f>
        <v>689.4</v>
      </c>
      <c r="K135" s="53"/>
      <c r="L135" s="53"/>
      <c r="M135" s="118"/>
      <c r="N135" s="70"/>
    </row>
    <row r="136" spans="1:14" s="73" customFormat="1" ht="30.75" customHeight="1">
      <c r="A136" s="122" t="s">
        <v>67</v>
      </c>
      <c r="B136" s="118" t="s">
        <v>36</v>
      </c>
      <c r="C136" s="53" t="s">
        <v>7</v>
      </c>
      <c r="D136" s="53">
        <f>D137+D138+D139</f>
        <v>1177.9</v>
      </c>
      <c r="E136" s="53">
        <f>E137+E138+E139</f>
        <v>689.4</v>
      </c>
      <c r="F136" s="53">
        <f>F137+F138+F139</f>
        <v>689.4</v>
      </c>
      <c r="G136" s="53">
        <f>G137+G138+G139</f>
        <v>0</v>
      </c>
      <c r="H136" s="53">
        <f>H137+H138+H139</f>
        <v>0</v>
      </c>
      <c r="I136" s="53">
        <f t="shared" si="11"/>
        <v>0</v>
      </c>
      <c r="J136" s="53">
        <f>J139</f>
        <v>689.4</v>
      </c>
      <c r="K136" s="115" t="s">
        <v>182</v>
      </c>
      <c r="L136" s="115" t="s">
        <v>200</v>
      </c>
      <c r="M136" s="118" t="s">
        <v>240</v>
      </c>
      <c r="N136" s="72"/>
    </row>
    <row r="137" spans="1:14" s="73" customFormat="1" ht="30.75" customHeight="1">
      <c r="A137" s="122"/>
      <c r="B137" s="118"/>
      <c r="C137" s="53" t="s">
        <v>8</v>
      </c>
      <c r="D137" s="53"/>
      <c r="E137" s="53">
        <v>0</v>
      </c>
      <c r="F137" s="53">
        <v>0</v>
      </c>
      <c r="G137" s="53"/>
      <c r="H137" s="53"/>
      <c r="I137" s="53"/>
      <c r="J137" s="53"/>
      <c r="K137" s="116"/>
      <c r="L137" s="116"/>
      <c r="M137" s="118"/>
      <c r="N137" s="72"/>
    </row>
    <row r="138" spans="1:14" s="73" customFormat="1" ht="30.75" customHeight="1">
      <c r="A138" s="122"/>
      <c r="B138" s="118"/>
      <c r="C138" s="53" t="s">
        <v>9</v>
      </c>
      <c r="D138" s="53"/>
      <c r="E138" s="53">
        <v>0</v>
      </c>
      <c r="F138" s="53">
        <v>0</v>
      </c>
      <c r="G138" s="53"/>
      <c r="H138" s="53"/>
      <c r="I138" s="53"/>
      <c r="J138" s="53"/>
      <c r="K138" s="116"/>
      <c r="L138" s="116"/>
      <c r="M138" s="118"/>
      <c r="N138" s="72"/>
    </row>
    <row r="139" spans="1:14" s="73" customFormat="1" ht="30.75" customHeight="1">
      <c r="A139" s="122"/>
      <c r="B139" s="118"/>
      <c r="C139" s="53" t="s">
        <v>10</v>
      </c>
      <c r="D139" s="53">
        <v>1177.9</v>
      </c>
      <c r="E139" s="53">
        <v>689.4</v>
      </c>
      <c r="F139" s="53">
        <f>E139</f>
        <v>689.4</v>
      </c>
      <c r="G139" s="53">
        <v>0</v>
      </c>
      <c r="H139" s="53">
        <f>SUM(G139)</f>
        <v>0</v>
      </c>
      <c r="I139" s="53">
        <f t="shared" si="11"/>
        <v>0</v>
      </c>
      <c r="J139" s="53">
        <f>F139-G139</f>
        <v>689.4</v>
      </c>
      <c r="K139" s="117"/>
      <c r="L139" s="117"/>
      <c r="M139" s="118"/>
      <c r="N139" s="72"/>
    </row>
    <row r="140" spans="1:14" s="73" customFormat="1" ht="30.75" customHeight="1">
      <c r="A140" s="122" t="s">
        <v>109</v>
      </c>
      <c r="B140" s="118" t="s">
        <v>37</v>
      </c>
      <c r="C140" s="53" t="s">
        <v>7</v>
      </c>
      <c r="D140" s="53">
        <f>D141+D142+D143</f>
        <v>479.8</v>
      </c>
      <c r="E140" s="53">
        <f>E141+E142+E143</f>
        <v>241.2</v>
      </c>
      <c r="F140" s="53">
        <f>F141+F142+F143</f>
        <v>241.2</v>
      </c>
      <c r="G140" s="53">
        <f>G141+G142+G143</f>
        <v>0</v>
      </c>
      <c r="H140" s="53">
        <f>H141+H142+H143</f>
        <v>0</v>
      </c>
      <c r="I140" s="53">
        <f t="shared" si="11"/>
        <v>0</v>
      </c>
      <c r="J140" s="53"/>
      <c r="K140" s="115" t="s">
        <v>183</v>
      </c>
      <c r="L140" s="115" t="s">
        <v>201</v>
      </c>
      <c r="M140" s="118" t="s">
        <v>240</v>
      </c>
      <c r="N140" s="72"/>
    </row>
    <row r="141" spans="1:14" s="73" customFormat="1" ht="30.75" customHeight="1">
      <c r="A141" s="123"/>
      <c r="B141" s="118"/>
      <c r="C141" s="53" t="s">
        <v>8</v>
      </c>
      <c r="D141" s="53"/>
      <c r="E141" s="53">
        <v>0</v>
      </c>
      <c r="F141" s="53">
        <f>E141</f>
        <v>0</v>
      </c>
      <c r="G141" s="53"/>
      <c r="H141" s="53"/>
      <c r="I141" s="53"/>
      <c r="J141" s="53"/>
      <c r="K141" s="116"/>
      <c r="L141" s="116"/>
      <c r="M141" s="118"/>
      <c r="N141" s="72"/>
    </row>
    <row r="142" spans="1:14" s="73" customFormat="1" ht="30.75" customHeight="1">
      <c r="A142" s="123"/>
      <c r="B142" s="118"/>
      <c r="C142" s="53" t="s">
        <v>9</v>
      </c>
      <c r="D142" s="53"/>
      <c r="E142" s="53">
        <v>0</v>
      </c>
      <c r="F142" s="53">
        <f>E142</f>
        <v>0</v>
      </c>
      <c r="G142" s="53"/>
      <c r="H142" s="53"/>
      <c r="I142" s="53"/>
      <c r="J142" s="53"/>
      <c r="K142" s="116"/>
      <c r="L142" s="116"/>
      <c r="M142" s="118"/>
      <c r="N142" s="72"/>
    </row>
    <row r="143" spans="1:14" s="73" customFormat="1" ht="30.75" customHeight="1">
      <c r="A143" s="123"/>
      <c r="B143" s="118"/>
      <c r="C143" s="53" t="s">
        <v>10</v>
      </c>
      <c r="D143" s="53">
        <v>479.8</v>
      </c>
      <c r="E143" s="53">
        <v>241.2</v>
      </c>
      <c r="F143" s="53">
        <f>E143</f>
        <v>241.2</v>
      </c>
      <c r="G143" s="53">
        <v>0</v>
      </c>
      <c r="H143" s="53">
        <f>G143</f>
        <v>0</v>
      </c>
      <c r="I143" s="53">
        <f t="shared" si="11"/>
        <v>0</v>
      </c>
      <c r="J143" s="53">
        <f>F143-G143</f>
        <v>241.2</v>
      </c>
      <c r="K143" s="117"/>
      <c r="L143" s="117"/>
      <c r="M143" s="118"/>
      <c r="N143" s="72"/>
    </row>
    <row r="144" spans="1:14" s="73" customFormat="1" ht="30.75" customHeight="1">
      <c r="A144" s="128" t="s">
        <v>136</v>
      </c>
      <c r="B144" s="118" t="s">
        <v>135</v>
      </c>
      <c r="C144" s="53" t="s">
        <v>7</v>
      </c>
      <c r="D144" s="53">
        <f>D145+D146+D147</f>
        <v>2100</v>
      </c>
      <c r="E144" s="53">
        <f>E145+E146+E147</f>
        <v>2085</v>
      </c>
      <c r="F144" s="53">
        <f>F145+F146+F147</f>
        <v>2085</v>
      </c>
      <c r="G144" s="53">
        <f>G147</f>
        <v>0</v>
      </c>
      <c r="H144" s="53">
        <f>H147</f>
        <v>0</v>
      </c>
      <c r="I144" s="53">
        <f t="shared" si="11"/>
        <v>0</v>
      </c>
      <c r="J144" s="53"/>
      <c r="K144" s="115" t="s">
        <v>184</v>
      </c>
      <c r="L144" s="115" t="s">
        <v>184</v>
      </c>
      <c r="M144" s="118" t="s">
        <v>241</v>
      </c>
      <c r="N144" s="72"/>
    </row>
    <row r="145" spans="1:14" s="73" customFormat="1" ht="30.75" customHeight="1">
      <c r="A145" s="128"/>
      <c r="B145" s="118"/>
      <c r="C145" s="53" t="s">
        <v>8</v>
      </c>
      <c r="D145" s="53"/>
      <c r="E145" s="53">
        <v>0</v>
      </c>
      <c r="F145" s="53">
        <v>0</v>
      </c>
      <c r="G145" s="53"/>
      <c r="H145" s="53"/>
      <c r="I145" s="53"/>
      <c r="J145" s="53"/>
      <c r="K145" s="116"/>
      <c r="L145" s="116"/>
      <c r="M145" s="118"/>
      <c r="N145" s="72"/>
    </row>
    <row r="146" spans="1:14" s="73" customFormat="1" ht="30.75" customHeight="1">
      <c r="A146" s="128"/>
      <c r="B146" s="118"/>
      <c r="C146" s="53" t="s">
        <v>9</v>
      </c>
      <c r="D146" s="53"/>
      <c r="E146" s="53">
        <v>0</v>
      </c>
      <c r="F146" s="53">
        <v>0</v>
      </c>
      <c r="G146" s="53"/>
      <c r="H146" s="53"/>
      <c r="I146" s="53"/>
      <c r="J146" s="53"/>
      <c r="K146" s="116"/>
      <c r="L146" s="116"/>
      <c r="M146" s="118"/>
      <c r="N146" s="72"/>
    </row>
    <row r="147" spans="1:14" s="73" customFormat="1" ht="30.75" customHeight="1">
      <c r="A147" s="128"/>
      <c r="B147" s="118"/>
      <c r="C147" s="53" t="s">
        <v>10</v>
      </c>
      <c r="D147" s="53">
        <v>2100</v>
      </c>
      <c r="E147" s="53">
        <v>2085</v>
      </c>
      <c r="F147" s="53">
        <f>E147</f>
        <v>2085</v>
      </c>
      <c r="G147" s="53">
        <v>0</v>
      </c>
      <c r="H147" s="53">
        <f>G147</f>
        <v>0</v>
      </c>
      <c r="I147" s="53">
        <f t="shared" si="11"/>
        <v>0</v>
      </c>
      <c r="J147" s="54">
        <f>F147-G147</f>
        <v>2085</v>
      </c>
      <c r="K147" s="117"/>
      <c r="L147" s="117"/>
      <c r="M147" s="118"/>
      <c r="N147" s="72"/>
    </row>
    <row r="148" spans="1:14" s="71" customFormat="1" ht="30.75" customHeight="1">
      <c r="A148" s="128" t="s">
        <v>38</v>
      </c>
      <c r="B148" s="118" t="s">
        <v>79</v>
      </c>
      <c r="C148" s="53" t="s">
        <v>7</v>
      </c>
      <c r="D148" s="53">
        <f>D149+D150+D151</f>
        <v>12552.099999999999</v>
      </c>
      <c r="E148" s="53">
        <f>E149+E150+E151</f>
        <v>12684</v>
      </c>
      <c r="F148" s="53">
        <f>F149+F150+F151</f>
        <v>12684</v>
      </c>
      <c r="G148" s="53">
        <f>G149+G150+G151</f>
        <v>597.3</v>
      </c>
      <c r="H148" s="53">
        <f aca="true" t="shared" si="12" ref="H148:H153">G148</f>
        <v>597.3</v>
      </c>
      <c r="I148" s="53">
        <f t="shared" si="11"/>
        <v>4.709082308420057</v>
      </c>
      <c r="J148" s="53">
        <f>J150+J151</f>
        <v>0</v>
      </c>
      <c r="K148" s="53"/>
      <c r="L148" s="53"/>
      <c r="M148" s="118"/>
      <c r="N148" s="70"/>
    </row>
    <row r="149" spans="1:14" s="71" customFormat="1" ht="30.75" customHeight="1">
      <c r="A149" s="128"/>
      <c r="B149" s="118"/>
      <c r="C149" s="53" t="s">
        <v>8</v>
      </c>
      <c r="D149" s="53"/>
      <c r="E149" s="53"/>
      <c r="F149" s="53"/>
      <c r="G149" s="53">
        <f>G153</f>
        <v>0</v>
      </c>
      <c r="H149" s="53">
        <f t="shared" si="12"/>
        <v>0</v>
      </c>
      <c r="I149" s="53"/>
      <c r="J149" s="53"/>
      <c r="K149" s="53"/>
      <c r="L149" s="53"/>
      <c r="M149" s="118"/>
      <c r="N149" s="70"/>
    </row>
    <row r="150" spans="1:14" s="71" customFormat="1" ht="30.75" customHeight="1">
      <c r="A150" s="128"/>
      <c r="B150" s="118"/>
      <c r="C150" s="53" t="s">
        <v>9</v>
      </c>
      <c r="D150" s="53">
        <f aca="true" t="shared" si="13" ref="D150:F151">D154</f>
        <v>9896.3</v>
      </c>
      <c r="E150" s="53">
        <f t="shared" si="13"/>
        <v>10028.2</v>
      </c>
      <c r="F150" s="53">
        <f t="shared" si="13"/>
        <v>10028.2</v>
      </c>
      <c r="G150" s="53">
        <f>G154</f>
        <v>0</v>
      </c>
      <c r="H150" s="53">
        <f t="shared" si="12"/>
        <v>0</v>
      </c>
      <c r="I150" s="53">
        <f t="shared" si="11"/>
        <v>0</v>
      </c>
      <c r="J150" s="53"/>
      <c r="K150" s="53"/>
      <c r="L150" s="53"/>
      <c r="M150" s="118"/>
      <c r="N150" s="70"/>
    </row>
    <row r="151" spans="1:14" s="71" customFormat="1" ht="30.75" customHeight="1">
      <c r="A151" s="128"/>
      <c r="B151" s="118"/>
      <c r="C151" s="53" t="s">
        <v>10</v>
      </c>
      <c r="D151" s="53">
        <f t="shared" si="13"/>
        <v>2655.8</v>
      </c>
      <c r="E151" s="53">
        <f t="shared" si="13"/>
        <v>2655.8</v>
      </c>
      <c r="F151" s="53">
        <f t="shared" si="13"/>
        <v>2655.8</v>
      </c>
      <c r="G151" s="53">
        <f>G155</f>
        <v>597.3</v>
      </c>
      <c r="H151" s="53">
        <f>G151</f>
        <v>597.3</v>
      </c>
      <c r="I151" s="53">
        <f t="shared" si="11"/>
        <v>22.490398373371487</v>
      </c>
      <c r="J151" s="53"/>
      <c r="K151" s="53"/>
      <c r="L151" s="53"/>
      <c r="M151" s="118"/>
      <c r="N151" s="70"/>
    </row>
    <row r="152" spans="1:14" s="73" customFormat="1" ht="30.75" customHeight="1">
      <c r="A152" s="122" t="s">
        <v>70</v>
      </c>
      <c r="B152" s="118" t="s">
        <v>39</v>
      </c>
      <c r="C152" s="53" t="s">
        <v>7</v>
      </c>
      <c r="D152" s="53">
        <f>D153+D154+D155</f>
        <v>12552.099999999999</v>
      </c>
      <c r="E152" s="53">
        <f>E153+E154+E155</f>
        <v>12684</v>
      </c>
      <c r="F152" s="53">
        <f>F153+F154+F155</f>
        <v>12684</v>
      </c>
      <c r="G152" s="53">
        <f>G153+G154+G155</f>
        <v>597.3</v>
      </c>
      <c r="H152" s="53">
        <f t="shared" si="12"/>
        <v>597.3</v>
      </c>
      <c r="I152" s="53">
        <f t="shared" si="11"/>
        <v>4.709082308420057</v>
      </c>
      <c r="J152" s="53">
        <f>J155+J154</f>
        <v>12086.7</v>
      </c>
      <c r="K152" s="115" t="s">
        <v>185</v>
      </c>
      <c r="L152" s="115" t="s">
        <v>202</v>
      </c>
      <c r="M152" s="118" t="s">
        <v>242</v>
      </c>
      <c r="N152" s="72"/>
    </row>
    <row r="153" spans="1:14" s="73" customFormat="1" ht="30.75" customHeight="1">
      <c r="A153" s="122"/>
      <c r="B153" s="118"/>
      <c r="C153" s="53" t="s">
        <v>8</v>
      </c>
      <c r="D153" s="53"/>
      <c r="E153" s="53">
        <v>0</v>
      </c>
      <c r="F153" s="53">
        <v>0</v>
      </c>
      <c r="G153" s="53"/>
      <c r="H153" s="53">
        <f t="shared" si="12"/>
        <v>0</v>
      </c>
      <c r="I153" s="53"/>
      <c r="J153" s="53"/>
      <c r="K153" s="116"/>
      <c r="L153" s="116"/>
      <c r="M153" s="118"/>
      <c r="N153" s="72"/>
    </row>
    <row r="154" spans="1:14" s="73" customFormat="1" ht="30.75" customHeight="1">
      <c r="A154" s="122"/>
      <c r="B154" s="118"/>
      <c r="C154" s="53" t="s">
        <v>9</v>
      </c>
      <c r="D154" s="53">
        <v>9896.3</v>
      </c>
      <c r="E154" s="53">
        <v>10028.2</v>
      </c>
      <c r="F154" s="53">
        <f>E154</f>
        <v>10028.2</v>
      </c>
      <c r="G154" s="53">
        <v>0</v>
      </c>
      <c r="H154" s="53">
        <f>G154</f>
        <v>0</v>
      </c>
      <c r="I154" s="53">
        <f t="shared" si="11"/>
        <v>0</v>
      </c>
      <c r="J154" s="53">
        <f>F154-G154</f>
        <v>10028.2</v>
      </c>
      <c r="K154" s="116"/>
      <c r="L154" s="116"/>
      <c r="M154" s="118"/>
      <c r="N154" s="72"/>
    </row>
    <row r="155" spans="1:14" s="73" customFormat="1" ht="30.75" customHeight="1">
      <c r="A155" s="122"/>
      <c r="B155" s="118"/>
      <c r="C155" s="53" t="s">
        <v>10</v>
      </c>
      <c r="D155" s="53">
        <v>2655.8</v>
      </c>
      <c r="E155" s="53">
        <v>2655.8</v>
      </c>
      <c r="F155" s="53">
        <f>E155</f>
        <v>2655.8</v>
      </c>
      <c r="G155" s="53">
        <v>597.3</v>
      </c>
      <c r="H155" s="53">
        <f>G155</f>
        <v>597.3</v>
      </c>
      <c r="I155" s="53">
        <f t="shared" si="11"/>
        <v>22.490398373371487</v>
      </c>
      <c r="J155" s="53">
        <f>F155-G155</f>
        <v>2058.5</v>
      </c>
      <c r="K155" s="117"/>
      <c r="L155" s="117"/>
      <c r="M155" s="118"/>
      <c r="N155" s="72"/>
    </row>
    <row r="156" spans="1:14" s="73" customFormat="1" ht="30.75" customHeight="1" hidden="1" thickBot="1">
      <c r="A156" s="69"/>
      <c r="B156" s="118" t="s">
        <v>14</v>
      </c>
      <c r="C156" s="118"/>
      <c r="D156" s="118"/>
      <c r="E156" s="118"/>
      <c r="F156" s="118"/>
      <c r="G156" s="118"/>
      <c r="H156" s="118"/>
      <c r="I156" s="118"/>
      <c r="J156" s="118"/>
      <c r="K156" s="118"/>
      <c r="L156" s="118"/>
      <c r="M156" s="118"/>
      <c r="N156" s="72"/>
    </row>
    <row r="157" spans="1:14" s="73" customFormat="1" ht="30.75" customHeight="1" hidden="1">
      <c r="A157" s="128"/>
      <c r="B157" s="118" t="s">
        <v>15</v>
      </c>
      <c r="C157" s="53" t="s">
        <v>7</v>
      </c>
      <c r="D157" s="53"/>
      <c r="E157" s="53">
        <f>E158+E159+E160</f>
        <v>12684</v>
      </c>
      <c r="F157" s="53">
        <f>F158+F159+F160</f>
        <v>12684</v>
      </c>
      <c r="G157" s="53">
        <f>G148</f>
        <v>597.3</v>
      </c>
      <c r="H157" s="53">
        <f>G157</f>
        <v>597.3</v>
      </c>
      <c r="I157" s="53"/>
      <c r="J157" s="53" t="e">
        <f>#REF!</f>
        <v>#REF!</v>
      </c>
      <c r="K157" s="53"/>
      <c r="L157" s="53"/>
      <c r="M157" s="118"/>
      <c r="N157" s="72"/>
    </row>
    <row r="158" spans="1:14" s="73" customFormat="1" ht="30.75" customHeight="1" hidden="1">
      <c r="A158" s="123"/>
      <c r="B158" s="118"/>
      <c r="C158" s="53" t="s">
        <v>8</v>
      </c>
      <c r="D158" s="53"/>
      <c r="E158" s="53"/>
      <c r="F158" s="53"/>
      <c r="G158" s="53"/>
      <c r="H158" s="53"/>
      <c r="I158" s="53"/>
      <c r="J158" s="53"/>
      <c r="K158" s="53"/>
      <c r="L158" s="53"/>
      <c r="M158" s="118"/>
      <c r="N158" s="72"/>
    </row>
    <row r="159" spans="1:14" s="73" customFormat="1" ht="30.75" customHeight="1" hidden="1">
      <c r="A159" s="123"/>
      <c r="B159" s="118"/>
      <c r="C159" s="53" t="s">
        <v>9</v>
      </c>
      <c r="D159" s="53"/>
      <c r="E159" s="53">
        <f>E154</f>
        <v>10028.2</v>
      </c>
      <c r="F159" s="53">
        <f>E159</f>
        <v>10028.2</v>
      </c>
      <c r="G159" s="53">
        <f>H159</f>
        <v>0</v>
      </c>
      <c r="H159" s="53">
        <f>H154</f>
        <v>0</v>
      </c>
      <c r="I159" s="53"/>
      <c r="J159" s="53"/>
      <c r="K159" s="53"/>
      <c r="L159" s="53"/>
      <c r="M159" s="118"/>
      <c r="N159" s="72"/>
    </row>
    <row r="160" spans="1:14" s="73" customFormat="1" ht="30.75" customHeight="1" hidden="1" thickBot="1">
      <c r="A160" s="123"/>
      <c r="B160" s="118"/>
      <c r="C160" s="53" t="s">
        <v>10</v>
      </c>
      <c r="D160" s="53"/>
      <c r="E160" s="53">
        <f>E155</f>
        <v>2655.8</v>
      </c>
      <c r="F160" s="53">
        <f>E160</f>
        <v>2655.8</v>
      </c>
      <c r="G160" s="53">
        <f>G151</f>
        <v>597.3</v>
      </c>
      <c r="H160" s="53">
        <f>G160</f>
        <v>597.3</v>
      </c>
      <c r="I160" s="54"/>
      <c r="J160" s="54" t="e">
        <f>#REF!</f>
        <v>#REF!</v>
      </c>
      <c r="K160" s="54"/>
      <c r="L160" s="54"/>
      <c r="M160" s="118"/>
      <c r="N160" s="72"/>
    </row>
    <row r="161" spans="1:14" s="75" customFormat="1" ht="30.75" customHeight="1">
      <c r="A161" s="130">
        <v>8</v>
      </c>
      <c r="B161" s="118" t="s">
        <v>80</v>
      </c>
      <c r="C161" s="53" t="s">
        <v>7</v>
      </c>
      <c r="D161" s="53">
        <f>D162+D163+D164</f>
        <v>27754.8</v>
      </c>
      <c r="E161" s="53">
        <f>E162+E163+E164</f>
        <v>33488.2</v>
      </c>
      <c r="F161" s="53">
        <f>F162+F163+F164</f>
        <v>33488.2</v>
      </c>
      <c r="G161" s="91">
        <f>G162+G163+G164</f>
        <v>1803.125</v>
      </c>
      <c r="H161" s="91">
        <f>H162+H163+H164</f>
        <v>1803.125</v>
      </c>
      <c r="I161" s="58">
        <f>G161/F161*100</f>
        <v>5.384359266846233</v>
      </c>
      <c r="J161" s="58">
        <f>F161-G161</f>
        <v>31685.074999999997</v>
      </c>
      <c r="K161" s="58"/>
      <c r="L161" s="58"/>
      <c r="M161" s="118"/>
      <c r="N161" s="74"/>
    </row>
    <row r="162" spans="1:14" s="75" customFormat="1" ht="30.75" customHeight="1">
      <c r="A162" s="131"/>
      <c r="B162" s="118"/>
      <c r="C162" s="53" t="s">
        <v>8</v>
      </c>
      <c r="D162" s="53"/>
      <c r="E162" s="53">
        <f aca="true" t="shared" si="14" ref="D162:H164">E166+E170+E174</f>
        <v>0</v>
      </c>
      <c r="F162" s="53">
        <f t="shared" si="14"/>
        <v>0</v>
      </c>
      <c r="G162" s="53">
        <f t="shared" si="14"/>
        <v>0</v>
      </c>
      <c r="H162" s="53">
        <f t="shared" si="14"/>
        <v>0</v>
      </c>
      <c r="I162" s="58"/>
      <c r="J162" s="53"/>
      <c r="K162" s="53"/>
      <c r="L162" s="53"/>
      <c r="M162" s="118"/>
      <c r="N162" s="74"/>
    </row>
    <row r="163" spans="1:14" s="75" customFormat="1" ht="30.75" customHeight="1">
      <c r="A163" s="131"/>
      <c r="B163" s="118"/>
      <c r="C163" s="53" t="s">
        <v>9</v>
      </c>
      <c r="D163" s="53"/>
      <c r="E163" s="53">
        <f t="shared" si="14"/>
        <v>0</v>
      </c>
      <c r="F163" s="53">
        <f t="shared" si="14"/>
        <v>0</v>
      </c>
      <c r="G163" s="53">
        <f t="shared" si="14"/>
        <v>0</v>
      </c>
      <c r="H163" s="53">
        <f t="shared" si="14"/>
        <v>0</v>
      </c>
      <c r="I163" s="58"/>
      <c r="J163" s="53"/>
      <c r="K163" s="53"/>
      <c r="L163" s="53"/>
      <c r="M163" s="118"/>
      <c r="N163" s="74"/>
    </row>
    <row r="164" spans="1:14" s="75" customFormat="1" ht="30.75" customHeight="1">
      <c r="A164" s="131"/>
      <c r="B164" s="118"/>
      <c r="C164" s="53" t="s">
        <v>10</v>
      </c>
      <c r="D164" s="53">
        <f t="shared" si="14"/>
        <v>27754.8</v>
      </c>
      <c r="E164" s="53">
        <f t="shared" si="14"/>
        <v>33488.2</v>
      </c>
      <c r="F164" s="53">
        <f t="shared" si="14"/>
        <v>33488.2</v>
      </c>
      <c r="G164" s="76">
        <f t="shared" si="14"/>
        <v>1803.125</v>
      </c>
      <c r="H164" s="76">
        <f t="shared" si="14"/>
        <v>1803.125</v>
      </c>
      <c r="I164" s="58">
        <f aca="true" t="shared" si="15" ref="I164:I176">G164/F164*100</f>
        <v>5.384359266846233</v>
      </c>
      <c r="J164" s="54">
        <f>F164-G164</f>
        <v>31685.074999999997</v>
      </c>
      <c r="K164" s="54"/>
      <c r="L164" s="54"/>
      <c r="M164" s="118"/>
      <c r="N164" s="74"/>
    </row>
    <row r="165" spans="1:14" s="73" customFormat="1" ht="30.75" customHeight="1">
      <c r="A165" s="122" t="s">
        <v>72</v>
      </c>
      <c r="B165" s="118" t="s">
        <v>126</v>
      </c>
      <c r="C165" s="53" t="s">
        <v>7</v>
      </c>
      <c r="D165" s="53">
        <f>D166+D167+D168</f>
        <v>15512.3</v>
      </c>
      <c r="E165" s="53">
        <f>E166+E167+E168</f>
        <v>19875.4</v>
      </c>
      <c r="F165" s="53">
        <f>F166+F167+F168</f>
        <v>19875.4</v>
      </c>
      <c r="G165" s="62">
        <f>G166+G167+G168</f>
        <v>1803.125</v>
      </c>
      <c r="H165" s="62">
        <f>G165</f>
        <v>1803.125</v>
      </c>
      <c r="I165" s="58">
        <f t="shared" si="15"/>
        <v>9.072144459985712</v>
      </c>
      <c r="J165" s="53">
        <f>J168</f>
        <v>18072.275</v>
      </c>
      <c r="K165" s="115" t="s">
        <v>186</v>
      </c>
      <c r="L165" s="115" t="s">
        <v>203</v>
      </c>
      <c r="M165" s="118" t="s">
        <v>243</v>
      </c>
      <c r="N165" s="72"/>
    </row>
    <row r="166" spans="1:14" s="73" customFormat="1" ht="30.75" customHeight="1">
      <c r="A166" s="123"/>
      <c r="B166" s="118"/>
      <c r="C166" s="53" t="s">
        <v>8</v>
      </c>
      <c r="D166" s="53"/>
      <c r="E166" s="53"/>
      <c r="F166" s="53"/>
      <c r="G166" s="62"/>
      <c r="H166" s="62">
        <f>G166</f>
        <v>0</v>
      </c>
      <c r="I166" s="58"/>
      <c r="J166" s="53"/>
      <c r="K166" s="116"/>
      <c r="L166" s="116"/>
      <c r="M166" s="118"/>
      <c r="N166" s="72"/>
    </row>
    <row r="167" spans="1:14" s="73" customFormat="1" ht="30.75" customHeight="1">
      <c r="A167" s="123"/>
      <c r="B167" s="118"/>
      <c r="C167" s="53" t="s">
        <v>9</v>
      </c>
      <c r="D167" s="53"/>
      <c r="E167" s="53">
        <f>E162</f>
        <v>0</v>
      </c>
      <c r="F167" s="53">
        <f>E167</f>
        <v>0</v>
      </c>
      <c r="G167" s="62"/>
      <c r="H167" s="62">
        <f>G167</f>
        <v>0</v>
      </c>
      <c r="I167" s="58"/>
      <c r="J167" s="53"/>
      <c r="K167" s="116"/>
      <c r="L167" s="116"/>
      <c r="M167" s="118"/>
      <c r="N167" s="72"/>
    </row>
    <row r="168" spans="1:14" s="73" customFormat="1" ht="30.75" customHeight="1">
      <c r="A168" s="123"/>
      <c r="B168" s="118"/>
      <c r="C168" s="53" t="s">
        <v>10</v>
      </c>
      <c r="D168" s="53">
        <v>15512.3</v>
      </c>
      <c r="E168" s="53">
        <v>19875.4</v>
      </c>
      <c r="F168" s="53">
        <f>E168</f>
        <v>19875.4</v>
      </c>
      <c r="G168" s="62">
        <f>450.037+619+734.088</f>
        <v>1803.125</v>
      </c>
      <c r="H168" s="62">
        <f>G168</f>
        <v>1803.125</v>
      </c>
      <c r="I168" s="58">
        <f t="shared" si="15"/>
        <v>9.072144459985712</v>
      </c>
      <c r="J168" s="54">
        <f>F168-G168</f>
        <v>18072.275</v>
      </c>
      <c r="K168" s="117"/>
      <c r="L168" s="117"/>
      <c r="M168" s="118"/>
      <c r="N168" s="72"/>
    </row>
    <row r="169" spans="1:14" s="73" customFormat="1" ht="30.75" customHeight="1">
      <c r="A169" s="122" t="s">
        <v>110</v>
      </c>
      <c r="B169" s="118" t="s">
        <v>18</v>
      </c>
      <c r="C169" s="53" t="s">
        <v>7</v>
      </c>
      <c r="D169" s="53">
        <f>D170+D171+D172</f>
        <v>8188</v>
      </c>
      <c r="E169" s="53">
        <f>E170+E171+E172</f>
        <v>9558.3</v>
      </c>
      <c r="F169" s="53">
        <f>F170+F171+F172</f>
        <v>9558.3</v>
      </c>
      <c r="G169" s="53">
        <f>G170+G171+G172</f>
        <v>0</v>
      </c>
      <c r="H169" s="53">
        <f>H170+H171+H172</f>
        <v>0</v>
      </c>
      <c r="I169" s="58">
        <f t="shared" si="15"/>
        <v>0</v>
      </c>
      <c r="J169" s="53">
        <f>J172</f>
        <v>9558.3</v>
      </c>
      <c r="K169" s="115" t="s">
        <v>187</v>
      </c>
      <c r="L169" s="115" t="s">
        <v>204</v>
      </c>
      <c r="M169" s="118" t="s">
        <v>238</v>
      </c>
      <c r="N169" s="72"/>
    </row>
    <row r="170" spans="1:14" s="73" customFormat="1" ht="30.75" customHeight="1">
      <c r="A170" s="123"/>
      <c r="B170" s="118"/>
      <c r="C170" s="53" t="s">
        <v>8</v>
      </c>
      <c r="D170" s="53"/>
      <c r="E170" s="53"/>
      <c r="F170" s="53"/>
      <c r="G170" s="53"/>
      <c r="H170" s="53"/>
      <c r="I170" s="58"/>
      <c r="J170" s="53"/>
      <c r="K170" s="116"/>
      <c r="L170" s="116"/>
      <c r="M170" s="118"/>
      <c r="N170" s="72"/>
    </row>
    <row r="171" spans="1:14" s="73" customFormat="1" ht="30.75" customHeight="1">
      <c r="A171" s="123"/>
      <c r="B171" s="118"/>
      <c r="C171" s="53" t="s">
        <v>9</v>
      </c>
      <c r="D171" s="53"/>
      <c r="E171" s="53"/>
      <c r="F171" s="53">
        <f>E171</f>
        <v>0</v>
      </c>
      <c r="G171" s="53"/>
      <c r="H171" s="53"/>
      <c r="I171" s="58"/>
      <c r="J171" s="53"/>
      <c r="K171" s="116"/>
      <c r="L171" s="116"/>
      <c r="M171" s="118"/>
      <c r="N171" s="72"/>
    </row>
    <row r="172" spans="1:14" s="73" customFormat="1" ht="30.75" customHeight="1">
      <c r="A172" s="123"/>
      <c r="B172" s="118"/>
      <c r="C172" s="53" t="s">
        <v>10</v>
      </c>
      <c r="D172" s="53">
        <v>8188</v>
      </c>
      <c r="E172" s="53">
        <v>9558.3</v>
      </c>
      <c r="F172" s="53">
        <f>E172</f>
        <v>9558.3</v>
      </c>
      <c r="G172" s="53">
        <v>0</v>
      </c>
      <c r="H172" s="53">
        <f>G172</f>
        <v>0</v>
      </c>
      <c r="I172" s="58">
        <f t="shared" si="15"/>
        <v>0</v>
      </c>
      <c r="J172" s="54">
        <f>F172-G172</f>
        <v>9558.3</v>
      </c>
      <c r="K172" s="117"/>
      <c r="L172" s="117"/>
      <c r="M172" s="118"/>
      <c r="N172" s="72"/>
    </row>
    <row r="173" spans="1:14" s="73" customFormat="1" ht="30.75" customHeight="1">
      <c r="A173" s="122" t="s">
        <v>128</v>
      </c>
      <c r="B173" s="118" t="s">
        <v>129</v>
      </c>
      <c r="C173" s="104" t="s">
        <v>7</v>
      </c>
      <c r="D173" s="104">
        <f>D174+D175+D176</f>
        <v>4054.5</v>
      </c>
      <c r="E173" s="104">
        <f>E174+E175+E176</f>
        <v>4054.5</v>
      </c>
      <c r="F173" s="104">
        <f>F174+F175+F176</f>
        <v>4054.5</v>
      </c>
      <c r="G173" s="104">
        <f>G174+G175+G176</f>
        <v>0</v>
      </c>
      <c r="H173" s="104">
        <f>G173</f>
        <v>0</v>
      </c>
      <c r="I173" s="58">
        <f t="shared" si="15"/>
        <v>0</v>
      </c>
      <c r="J173" s="104">
        <f>J176</f>
        <v>4054.5</v>
      </c>
      <c r="K173" s="118" t="s">
        <v>188</v>
      </c>
      <c r="L173" s="118" t="s">
        <v>229</v>
      </c>
      <c r="M173" s="118" t="s">
        <v>238</v>
      </c>
      <c r="N173" s="72"/>
    </row>
    <row r="174" spans="1:14" s="73" customFormat="1" ht="30.75" customHeight="1">
      <c r="A174" s="123"/>
      <c r="B174" s="118"/>
      <c r="C174" s="104" t="s">
        <v>8</v>
      </c>
      <c r="D174" s="104"/>
      <c r="E174" s="104"/>
      <c r="F174" s="104"/>
      <c r="G174" s="104"/>
      <c r="H174" s="104">
        <f>G174</f>
        <v>0</v>
      </c>
      <c r="I174" s="58"/>
      <c r="J174" s="104"/>
      <c r="K174" s="118"/>
      <c r="L174" s="118"/>
      <c r="M174" s="118"/>
      <c r="N174" s="72"/>
    </row>
    <row r="175" spans="1:14" s="73" customFormat="1" ht="30.75" customHeight="1">
      <c r="A175" s="123"/>
      <c r="B175" s="118"/>
      <c r="C175" s="104" t="s">
        <v>9</v>
      </c>
      <c r="D175" s="104"/>
      <c r="E175" s="104">
        <v>0</v>
      </c>
      <c r="F175" s="104">
        <f>E175</f>
        <v>0</v>
      </c>
      <c r="G175" s="104">
        <v>0</v>
      </c>
      <c r="H175" s="104">
        <f>G175</f>
        <v>0</v>
      </c>
      <c r="I175" s="58"/>
      <c r="J175" s="104"/>
      <c r="K175" s="118"/>
      <c r="L175" s="118"/>
      <c r="M175" s="118"/>
      <c r="N175" s="72"/>
    </row>
    <row r="176" spans="1:14" s="73" customFormat="1" ht="30.75" customHeight="1">
      <c r="A176" s="123"/>
      <c r="B176" s="118"/>
      <c r="C176" s="104" t="s">
        <v>10</v>
      </c>
      <c r="D176" s="104">
        <v>4054.5</v>
      </c>
      <c r="E176" s="104">
        <v>4054.5</v>
      </c>
      <c r="F176" s="104">
        <f>E176</f>
        <v>4054.5</v>
      </c>
      <c r="G176" s="104"/>
      <c r="H176" s="104">
        <f>G176</f>
        <v>0</v>
      </c>
      <c r="I176" s="58">
        <f t="shared" si="15"/>
        <v>0</v>
      </c>
      <c r="J176" s="54">
        <f>F176-G176</f>
        <v>4054.5</v>
      </c>
      <c r="K176" s="118"/>
      <c r="L176" s="118"/>
      <c r="M176" s="118"/>
      <c r="N176" s="72"/>
    </row>
    <row r="177" spans="1:14" s="92" customFormat="1" ht="48" customHeight="1">
      <c r="A177" s="134" t="s">
        <v>165</v>
      </c>
      <c r="B177" s="134"/>
      <c r="C177" s="134"/>
      <c r="D177" s="134"/>
      <c r="E177" s="134"/>
      <c r="F177" s="110"/>
      <c r="G177" s="110"/>
      <c r="H177" s="110"/>
      <c r="I177" s="110"/>
      <c r="J177" s="110"/>
      <c r="K177" s="110"/>
      <c r="L177" s="110"/>
      <c r="M177" s="149" t="s">
        <v>167</v>
      </c>
      <c r="N177" s="105"/>
    </row>
    <row r="178" spans="1:14" s="73" customFormat="1" ht="15" hidden="1">
      <c r="A178" s="106" t="s">
        <v>40</v>
      </c>
      <c r="B178" s="107"/>
      <c r="C178" s="106"/>
      <c r="D178" s="106"/>
      <c r="E178" s="108"/>
      <c r="F178" s="109"/>
      <c r="G178" s="109"/>
      <c r="H178" s="109"/>
      <c r="I178" s="109"/>
      <c r="J178" s="109"/>
      <c r="K178" s="109"/>
      <c r="L178" s="109"/>
      <c r="M178" s="106"/>
      <c r="N178" s="72"/>
    </row>
    <row r="179" spans="1:14" s="73" customFormat="1" ht="15">
      <c r="A179" s="93"/>
      <c r="B179" s="93"/>
      <c r="C179" s="93"/>
      <c r="D179" s="93"/>
      <c r="E179" s="59"/>
      <c r="F179" s="59"/>
      <c r="G179" s="59"/>
      <c r="H179" s="59"/>
      <c r="I179" s="59"/>
      <c r="J179" s="59"/>
      <c r="K179" s="59"/>
      <c r="L179" s="59"/>
      <c r="M179" s="93"/>
      <c r="N179" s="72"/>
    </row>
    <row r="180" spans="1:14" s="73" customFormat="1" ht="15">
      <c r="A180" s="93"/>
      <c r="B180" s="93"/>
      <c r="C180" s="93"/>
      <c r="D180" s="93"/>
      <c r="E180" s="59"/>
      <c r="F180" s="59"/>
      <c r="G180" s="59"/>
      <c r="H180" s="59"/>
      <c r="I180" s="59"/>
      <c r="J180" s="59"/>
      <c r="K180" s="59"/>
      <c r="L180" s="59"/>
      <c r="M180" s="93"/>
      <c r="N180" s="72"/>
    </row>
    <row r="181" spans="1:14" s="73" customFormat="1" ht="15">
      <c r="A181" s="93" t="s">
        <v>41</v>
      </c>
      <c r="B181" s="93"/>
      <c r="C181" s="93"/>
      <c r="D181" s="93"/>
      <c r="E181" s="59"/>
      <c r="F181" s="59"/>
      <c r="G181" s="59"/>
      <c r="H181" s="59"/>
      <c r="I181" s="59"/>
      <c r="J181" s="59"/>
      <c r="K181" s="59"/>
      <c r="L181" s="59"/>
      <c r="M181" s="93"/>
      <c r="N181" s="72"/>
    </row>
    <row r="182" spans="1:14" s="73" customFormat="1" ht="15">
      <c r="A182" s="93"/>
      <c r="B182" s="93"/>
      <c r="C182" s="93"/>
      <c r="D182" s="93"/>
      <c r="E182" s="59"/>
      <c r="F182" s="59"/>
      <c r="G182" s="59"/>
      <c r="H182" s="59"/>
      <c r="I182" s="59"/>
      <c r="J182" s="59"/>
      <c r="K182" s="59"/>
      <c r="L182" s="59"/>
      <c r="M182" s="93"/>
      <c r="N182" s="72"/>
    </row>
    <row r="1757" ht="15"/>
  </sheetData>
  <sheetProtection selectLockedCells="1" selectUnlockedCells="1"/>
  <mergeCells count="174">
    <mergeCell ref="B51:B54"/>
    <mergeCell ref="B12:B15"/>
    <mergeCell ref="M12:M15"/>
    <mergeCell ref="M29:M32"/>
    <mergeCell ref="M82:M85"/>
    <mergeCell ref="A86:A89"/>
    <mergeCell ref="B86:B89"/>
    <mergeCell ref="A78:A81"/>
    <mergeCell ref="A82:A85"/>
    <mergeCell ref="A16:A19"/>
    <mergeCell ref="N12:N15"/>
    <mergeCell ref="M24:M27"/>
    <mergeCell ref="M42:M45"/>
    <mergeCell ref="A42:A45"/>
    <mergeCell ref="B42:B45"/>
    <mergeCell ref="B161:B164"/>
    <mergeCell ref="M161:M164"/>
    <mergeCell ref="A33:A36"/>
    <mergeCell ref="B33:B36"/>
    <mergeCell ref="M33:M36"/>
    <mergeCell ref="A165:A168"/>
    <mergeCell ref="B165:B168"/>
    <mergeCell ref="M86:M89"/>
    <mergeCell ref="A98:A101"/>
    <mergeCell ref="A102:A105"/>
    <mergeCell ref="B102:B105"/>
    <mergeCell ref="M106:M109"/>
    <mergeCell ref="A132:A135"/>
    <mergeCell ref="A111:A114"/>
    <mergeCell ref="B111:B114"/>
    <mergeCell ref="A177:E177"/>
    <mergeCell ref="B152:B155"/>
    <mergeCell ref="A12:A15"/>
    <mergeCell ref="A157:A160"/>
    <mergeCell ref="B24:B27"/>
    <mergeCell ref="A37:A40"/>
    <mergeCell ref="B28:M28"/>
    <mergeCell ref="A29:A32"/>
    <mergeCell ref="B29:B32"/>
    <mergeCell ref="M165:M168"/>
    <mergeCell ref="C1:H1"/>
    <mergeCell ref="A3:A6"/>
    <mergeCell ref="B3:B6"/>
    <mergeCell ref="M3:M6"/>
    <mergeCell ref="A8:A11"/>
    <mergeCell ref="B8:B11"/>
    <mergeCell ref="M8:M11"/>
    <mergeCell ref="B16:B19"/>
    <mergeCell ref="M16:M19"/>
    <mergeCell ref="A24:A27"/>
    <mergeCell ref="A20:A23"/>
    <mergeCell ref="B20:B23"/>
    <mergeCell ref="M20:M23"/>
    <mergeCell ref="B37:B40"/>
    <mergeCell ref="B41:M41"/>
    <mergeCell ref="M37:M40"/>
    <mergeCell ref="M47:M50"/>
    <mergeCell ref="M65:M68"/>
    <mergeCell ref="A47:A50"/>
    <mergeCell ref="B47:B50"/>
    <mergeCell ref="A56:A59"/>
    <mergeCell ref="B56:B59"/>
    <mergeCell ref="A51:A54"/>
    <mergeCell ref="B78:B81"/>
    <mergeCell ref="M78:M81"/>
    <mergeCell ref="B60:B63"/>
    <mergeCell ref="M60:M63"/>
    <mergeCell ref="A65:A68"/>
    <mergeCell ref="B65:B68"/>
    <mergeCell ref="A60:A63"/>
    <mergeCell ref="A74:A77"/>
    <mergeCell ref="B74:B77"/>
    <mergeCell ref="M74:M77"/>
    <mergeCell ref="M173:M176"/>
    <mergeCell ref="A94:A97"/>
    <mergeCell ref="B94:B97"/>
    <mergeCell ref="A169:A172"/>
    <mergeCell ref="B169:B172"/>
    <mergeCell ref="M169:M172"/>
    <mergeCell ref="B98:B101"/>
    <mergeCell ref="A106:A109"/>
    <mergeCell ref="B106:B109"/>
    <mergeCell ref="A161:A164"/>
    <mergeCell ref="A144:A147"/>
    <mergeCell ref="A119:A122"/>
    <mergeCell ref="B119:B122"/>
    <mergeCell ref="M119:M122"/>
    <mergeCell ref="M124:M127"/>
    <mergeCell ref="B124:B127"/>
    <mergeCell ref="M136:M139"/>
    <mergeCell ref="B123:M123"/>
    <mergeCell ref="K140:K143"/>
    <mergeCell ref="L140:L143"/>
    <mergeCell ref="A115:A118"/>
    <mergeCell ref="B115:B118"/>
    <mergeCell ref="M115:M118"/>
    <mergeCell ref="M140:M143"/>
    <mergeCell ref="A173:A176"/>
    <mergeCell ref="B173:B176"/>
    <mergeCell ref="A136:A139"/>
    <mergeCell ref="B136:B139"/>
    <mergeCell ref="B144:B147"/>
    <mergeCell ref="M144:M147"/>
    <mergeCell ref="B148:B151"/>
    <mergeCell ref="M148:M151"/>
    <mergeCell ref="B156:M156"/>
    <mergeCell ref="M152:M155"/>
    <mergeCell ref="M56:M59"/>
    <mergeCell ref="A69:A72"/>
    <mergeCell ref="B69:B72"/>
    <mergeCell ref="M69:M72"/>
    <mergeCell ref="A148:A151"/>
    <mergeCell ref="M94:M97"/>
    <mergeCell ref="A90:A93"/>
    <mergeCell ref="A140:A143"/>
    <mergeCell ref="B140:B143"/>
    <mergeCell ref="B128:B131"/>
    <mergeCell ref="B90:B93"/>
    <mergeCell ref="M90:M93"/>
    <mergeCell ref="K94:K97"/>
    <mergeCell ref="L94:L97"/>
    <mergeCell ref="K102:K105"/>
    <mergeCell ref="L102:L105"/>
    <mergeCell ref="B82:B85"/>
    <mergeCell ref="B157:B160"/>
    <mergeCell ref="M157:M160"/>
    <mergeCell ref="A152:A155"/>
    <mergeCell ref="M128:M131"/>
    <mergeCell ref="M111:M114"/>
    <mergeCell ref="B132:B135"/>
    <mergeCell ref="M132:M135"/>
    <mergeCell ref="K86:K89"/>
    <mergeCell ref="L86:L89"/>
    <mergeCell ref="K12:K15"/>
    <mergeCell ref="L12:L15"/>
    <mergeCell ref="K16:K19"/>
    <mergeCell ref="L16:L19"/>
    <mergeCell ref="K20:K23"/>
    <mergeCell ref="L20:L23"/>
    <mergeCell ref="K29:K32"/>
    <mergeCell ref="L29:L32"/>
    <mergeCell ref="K33:K36"/>
    <mergeCell ref="L33:L36"/>
    <mergeCell ref="K42:K45"/>
    <mergeCell ref="L42:L45"/>
    <mergeCell ref="K47:K50"/>
    <mergeCell ref="L47:L50"/>
    <mergeCell ref="K56:K59"/>
    <mergeCell ref="L56:L59"/>
    <mergeCell ref="K65:K68"/>
    <mergeCell ref="L65:L68"/>
    <mergeCell ref="K74:K77"/>
    <mergeCell ref="L74:L77"/>
    <mergeCell ref="K78:K81"/>
    <mergeCell ref="L78:L81"/>
    <mergeCell ref="K82:K85"/>
    <mergeCell ref="L82:L85"/>
    <mergeCell ref="L165:L168"/>
    <mergeCell ref="K106:K109"/>
    <mergeCell ref="L106:L109"/>
    <mergeCell ref="K115:K118"/>
    <mergeCell ref="L115:L118"/>
    <mergeCell ref="K136:K139"/>
    <mergeCell ref="L136:L139"/>
    <mergeCell ref="K169:K172"/>
    <mergeCell ref="L169:L172"/>
    <mergeCell ref="K173:K176"/>
    <mergeCell ref="L173:L176"/>
    <mergeCell ref="M102:M105"/>
    <mergeCell ref="K144:K147"/>
    <mergeCell ref="L144:L147"/>
    <mergeCell ref="K152:K155"/>
    <mergeCell ref="L152:L155"/>
    <mergeCell ref="K165:K168"/>
  </mergeCells>
  <hyperlinks>
    <hyperlink ref="M2" location="Par1757" display="Примечание &lt;*&gt;"/>
  </hyperlinks>
  <printOptions horizontalCentered="1"/>
  <pageMargins left="0.25" right="0.25" top="0.75" bottom="0.75" header="0.3" footer="0.3"/>
  <pageSetup fitToHeight="0" fitToWidth="1" horizontalDpi="600" verticalDpi="600" orientation="landscape" paperSize="9" scale="35" r:id="rId1"/>
  <rowBreaks count="4" manualBreakCount="4">
    <brk id="40" max="12" man="1"/>
    <brk id="77" max="12" man="1"/>
    <brk id="104" max="12" man="1"/>
    <brk id="148" max="12" man="1"/>
  </rowBreaks>
</worksheet>
</file>

<file path=xl/worksheets/sheet2.xml><?xml version="1.0" encoding="utf-8"?>
<worksheet xmlns="http://schemas.openxmlformats.org/spreadsheetml/2006/main" xmlns:r="http://schemas.openxmlformats.org/officeDocument/2006/relationships">
  <sheetPr>
    <tabColor indexed="13"/>
  </sheetPr>
  <dimension ref="A1:I46"/>
  <sheetViews>
    <sheetView view="pageBreakPreview" zoomScale="80" zoomScaleSheetLayoutView="80" zoomScalePageLayoutView="0" workbookViewId="0" topLeftCell="A28">
      <selection activeCell="B37" sqref="B37:H37"/>
    </sheetView>
  </sheetViews>
  <sheetFormatPr defaultColWidth="8.421875" defaultRowHeight="15"/>
  <cols>
    <col min="1" max="1" width="8.421875" style="22" customWidth="1"/>
    <col min="2" max="2" width="44.7109375" style="22" customWidth="1"/>
    <col min="3" max="3" width="13.28125" style="22" customWidth="1"/>
    <col min="4" max="4" width="16.57421875" style="40" customWidth="1"/>
    <col min="5" max="5" width="18.140625" style="22" customWidth="1"/>
    <col min="6" max="6" width="22.28125" style="22" customWidth="1"/>
    <col min="7" max="7" width="19.140625" style="39" customWidth="1"/>
    <col min="8" max="8" width="48.28125" style="22" customWidth="1"/>
    <col min="9" max="9" width="27.28125" style="22" customWidth="1"/>
    <col min="10" max="16384" width="8.421875" style="22" customWidth="1"/>
  </cols>
  <sheetData>
    <row r="1" spans="1:8" ht="24" customHeight="1">
      <c r="A1" s="145" t="s">
        <v>42</v>
      </c>
      <c r="B1" s="145"/>
      <c r="C1" s="145"/>
      <c r="D1" s="145"/>
      <c r="E1" s="145"/>
      <c r="F1" s="145"/>
      <c r="G1" s="145"/>
      <c r="H1" s="145"/>
    </row>
    <row r="2" spans="1:8" ht="15" customHeight="1">
      <c r="A2" s="145" t="s">
        <v>123</v>
      </c>
      <c r="B2" s="145"/>
      <c r="C2" s="145"/>
      <c r="D2" s="145"/>
      <c r="E2" s="145"/>
      <c r="F2" s="145"/>
      <c r="G2" s="145"/>
      <c r="H2" s="145"/>
    </row>
    <row r="3" spans="1:8" ht="15.75" customHeight="1">
      <c r="A3" s="146" t="s">
        <v>208</v>
      </c>
      <c r="B3" s="146"/>
      <c r="C3" s="146"/>
      <c r="D3" s="146"/>
      <c r="E3" s="146"/>
      <c r="F3" s="146"/>
      <c r="G3" s="146"/>
      <c r="H3" s="146"/>
    </row>
    <row r="5" spans="1:8" ht="51" customHeight="1" hidden="1">
      <c r="A5" s="140" t="s">
        <v>43</v>
      </c>
      <c r="B5" s="140" t="s">
        <v>44</v>
      </c>
      <c r="C5" s="140" t="s">
        <v>45</v>
      </c>
      <c r="D5" s="139" t="s">
        <v>46</v>
      </c>
      <c r="E5" s="139"/>
      <c r="F5" s="140" t="s">
        <v>47</v>
      </c>
      <c r="G5" s="147" t="s">
        <v>48</v>
      </c>
      <c r="H5" s="140" t="s">
        <v>49</v>
      </c>
    </row>
    <row r="6" spans="1:8" ht="51" customHeight="1" hidden="1">
      <c r="A6" s="140"/>
      <c r="B6" s="140"/>
      <c r="C6" s="140"/>
      <c r="D6" s="23" t="s">
        <v>50</v>
      </c>
      <c r="E6" s="4" t="s">
        <v>51</v>
      </c>
      <c r="F6" s="140"/>
      <c r="G6" s="147"/>
      <c r="H6" s="140"/>
    </row>
    <row r="7" spans="1:8" s="24" customFormat="1" ht="51" customHeight="1" hidden="1">
      <c r="A7" s="5"/>
      <c r="B7" s="5"/>
      <c r="C7" s="5"/>
      <c r="D7" s="15"/>
      <c r="E7" s="5"/>
      <c r="F7" s="5"/>
      <c r="G7" s="13"/>
      <c r="H7" s="5"/>
    </row>
    <row r="8" spans="1:8" s="24" customFormat="1" ht="51" customHeight="1" hidden="1">
      <c r="A8" s="5"/>
      <c r="B8" s="5"/>
      <c r="C8" s="5"/>
      <c r="D8" s="15"/>
      <c r="E8" s="5"/>
      <c r="F8" s="5"/>
      <c r="G8" s="13"/>
      <c r="H8" s="5"/>
    </row>
    <row r="9" spans="1:8" ht="51" customHeight="1" hidden="1">
      <c r="A9" s="7"/>
      <c r="B9" s="7"/>
      <c r="C9" s="7"/>
      <c r="D9" s="25"/>
      <c r="E9" s="7"/>
      <c r="F9" s="7"/>
      <c r="G9" s="14"/>
      <c r="H9" s="7"/>
    </row>
    <row r="10" spans="1:8" ht="51" customHeight="1">
      <c r="A10" s="139" t="s">
        <v>43</v>
      </c>
      <c r="B10" s="139" t="s">
        <v>52</v>
      </c>
      <c r="C10" s="139" t="s">
        <v>45</v>
      </c>
      <c r="D10" s="139" t="s">
        <v>46</v>
      </c>
      <c r="E10" s="139"/>
      <c r="F10" s="139" t="s">
        <v>47</v>
      </c>
      <c r="G10" s="141" t="s">
        <v>48</v>
      </c>
      <c r="H10" s="139" t="s">
        <v>49</v>
      </c>
    </row>
    <row r="11" spans="1:8" ht="51" customHeight="1">
      <c r="A11" s="139"/>
      <c r="B11" s="139"/>
      <c r="C11" s="139"/>
      <c r="D11" s="15" t="s">
        <v>209</v>
      </c>
      <c r="E11" s="8" t="s">
        <v>210</v>
      </c>
      <c r="F11" s="139"/>
      <c r="G11" s="141"/>
      <c r="H11" s="139"/>
    </row>
    <row r="12" spans="1:8" ht="15">
      <c r="A12" s="5">
        <v>1</v>
      </c>
      <c r="B12" s="5">
        <v>2</v>
      </c>
      <c r="C12" s="5">
        <v>3</v>
      </c>
      <c r="D12" s="15">
        <v>4</v>
      </c>
      <c r="E12" s="5">
        <v>5</v>
      </c>
      <c r="F12" s="5">
        <v>6</v>
      </c>
      <c r="G12" s="5">
        <v>7</v>
      </c>
      <c r="H12" s="5">
        <v>8</v>
      </c>
    </row>
    <row r="13" spans="1:8" s="26" customFormat="1" ht="36.75" customHeight="1">
      <c r="A13" s="16">
        <v>1</v>
      </c>
      <c r="B13" s="137" t="s">
        <v>122</v>
      </c>
      <c r="C13" s="137"/>
      <c r="D13" s="137"/>
      <c r="E13" s="137"/>
      <c r="F13" s="137"/>
      <c r="G13" s="137"/>
      <c r="H13" s="137"/>
    </row>
    <row r="14" spans="1:8" s="26" customFormat="1" ht="66" customHeight="1">
      <c r="A14" s="16" t="s">
        <v>92</v>
      </c>
      <c r="B14" s="5" t="s">
        <v>117</v>
      </c>
      <c r="C14" s="5" t="s">
        <v>57</v>
      </c>
      <c r="D14" s="5">
        <v>83.5</v>
      </c>
      <c r="E14" s="5">
        <v>83.5</v>
      </c>
      <c r="F14" s="5">
        <v>83</v>
      </c>
      <c r="G14" s="46">
        <f>F14/E14*100</f>
        <v>99.40119760479041</v>
      </c>
      <c r="H14" s="18" t="s">
        <v>163</v>
      </c>
    </row>
    <row r="15" spans="1:8" s="26" customFormat="1" ht="22.5" customHeight="1">
      <c r="A15" s="16">
        <v>2</v>
      </c>
      <c r="B15" s="137" t="s">
        <v>53</v>
      </c>
      <c r="C15" s="137"/>
      <c r="D15" s="137"/>
      <c r="E15" s="137"/>
      <c r="F15" s="137"/>
      <c r="G15" s="137"/>
      <c r="H15" s="137"/>
    </row>
    <row r="16" spans="1:8" ht="61.5" customHeight="1">
      <c r="A16" s="17" t="s">
        <v>54</v>
      </c>
      <c r="B16" s="5" t="s">
        <v>137</v>
      </c>
      <c r="C16" s="5" t="s">
        <v>57</v>
      </c>
      <c r="D16" s="32">
        <v>100</v>
      </c>
      <c r="E16" s="32">
        <v>100</v>
      </c>
      <c r="F16" s="50">
        <v>11.52</v>
      </c>
      <c r="G16" s="112">
        <f>F16/E16</f>
        <v>0.1152</v>
      </c>
      <c r="H16" s="18" t="s">
        <v>213</v>
      </c>
    </row>
    <row r="17" spans="1:8" s="26" customFormat="1" ht="22.5" customHeight="1">
      <c r="A17" s="16">
        <v>3</v>
      </c>
      <c r="B17" s="136" t="s">
        <v>55</v>
      </c>
      <c r="C17" s="136"/>
      <c r="D17" s="136"/>
      <c r="E17" s="136"/>
      <c r="F17" s="136"/>
      <c r="G17" s="136"/>
      <c r="H17" s="136"/>
    </row>
    <row r="18" spans="1:8" s="30" customFormat="1" ht="79.5" customHeight="1">
      <c r="A18" s="18" t="s">
        <v>56</v>
      </c>
      <c r="B18" s="18" t="s">
        <v>138</v>
      </c>
      <c r="C18" s="18" t="s">
        <v>57</v>
      </c>
      <c r="D18" s="45">
        <v>48.3</v>
      </c>
      <c r="E18" s="45">
        <v>47.9</v>
      </c>
      <c r="F18" s="18">
        <v>45.6</v>
      </c>
      <c r="G18" s="29">
        <f>F18/E18</f>
        <v>0.9519832985386222</v>
      </c>
      <c r="H18" s="18" t="s">
        <v>214</v>
      </c>
    </row>
    <row r="19" spans="1:8" s="30" customFormat="1" ht="67.5" customHeight="1">
      <c r="A19" s="18" t="s">
        <v>96</v>
      </c>
      <c r="B19" s="18" t="s">
        <v>139</v>
      </c>
      <c r="C19" s="18" t="s">
        <v>140</v>
      </c>
      <c r="D19" s="45">
        <v>7</v>
      </c>
      <c r="E19" s="45">
        <v>15</v>
      </c>
      <c r="F19" s="18">
        <v>0</v>
      </c>
      <c r="G19" s="29">
        <v>0</v>
      </c>
      <c r="H19" s="18" t="s">
        <v>215</v>
      </c>
    </row>
    <row r="20" spans="1:8" s="26" customFormat="1" ht="27.75" customHeight="1">
      <c r="A20" s="16">
        <v>4</v>
      </c>
      <c r="B20" s="137" t="s">
        <v>58</v>
      </c>
      <c r="C20" s="137"/>
      <c r="D20" s="137"/>
      <c r="E20" s="137"/>
      <c r="F20" s="137"/>
      <c r="G20" s="137"/>
      <c r="H20" s="137"/>
    </row>
    <row r="21" spans="1:8" ht="76.5" customHeight="1">
      <c r="A21" s="5" t="s">
        <v>28</v>
      </c>
      <c r="B21" s="5" t="s">
        <v>141</v>
      </c>
      <c r="C21" s="18" t="s">
        <v>57</v>
      </c>
      <c r="D21" s="113">
        <v>2.148</v>
      </c>
      <c r="E21" s="113">
        <v>2.148</v>
      </c>
      <c r="F21" s="114">
        <v>2.148</v>
      </c>
      <c r="G21" s="48">
        <f aca="true" t="shared" si="0" ref="G21:G27">F21/E21</f>
        <v>1</v>
      </c>
      <c r="H21" s="18" t="s">
        <v>216</v>
      </c>
    </row>
    <row r="22" spans="1:8" s="30" customFormat="1" ht="51.75" customHeight="1">
      <c r="A22" s="18" t="s">
        <v>29</v>
      </c>
      <c r="B22" s="18" t="s">
        <v>59</v>
      </c>
      <c r="C22" s="18" t="s">
        <v>57</v>
      </c>
      <c r="D22" s="45">
        <v>92.8</v>
      </c>
      <c r="E22" s="45">
        <v>92.8</v>
      </c>
      <c r="F22" s="18">
        <v>92.8</v>
      </c>
      <c r="G22" s="31">
        <f t="shared" si="0"/>
        <v>1</v>
      </c>
      <c r="H22" s="18" t="s">
        <v>162</v>
      </c>
    </row>
    <row r="23" spans="1:8" ht="78">
      <c r="A23" s="5" t="s">
        <v>60</v>
      </c>
      <c r="B23" s="5" t="s">
        <v>143</v>
      </c>
      <c r="C23" s="18" t="s">
        <v>57</v>
      </c>
      <c r="D23" s="100">
        <v>0.94</v>
      </c>
      <c r="E23" s="34">
        <v>1.1</v>
      </c>
      <c r="F23" s="19">
        <v>0.23</v>
      </c>
      <c r="G23" s="31">
        <f t="shared" si="0"/>
        <v>0.20909090909090908</v>
      </c>
      <c r="H23" s="18" t="s">
        <v>217</v>
      </c>
    </row>
    <row r="24" spans="1:9" ht="85.5" customHeight="1">
      <c r="A24" s="5" t="s">
        <v>61</v>
      </c>
      <c r="B24" s="5" t="s">
        <v>142</v>
      </c>
      <c r="C24" s="5" t="s">
        <v>57</v>
      </c>
      <c r="D24" s="32">
        <v>81.8</v>
      </c>
      <c r="E24" s="32">
        <v>81.8</v>
      </c>
      <c r="F24" s="50">
        <v>72.7</v>
      </c>
      <c r="G24" s="28">
        <f t="shared" si="0"/>
        <v>0.8887530562347189</v>
      </c>
      <c r="H24" s="18" t="s">
        <v>218</v>
      </c>
      <c r="I24" s="33"/>
    </row>
    <row r="25" spans="1:8" ht="59.25" customHeight="1">
      <c r="A25" s="5" t="s">
        <v>62</v>
      </c>
      <c r="B25" s="5" t="s">
        <v>144</v>
      </c>
      <c r="C25" s="5" t="s">
        <v>57</v>
      </c>
      <c r="D25" s="32">
        <v>100</v>
      </c>
      <c r="E25" s="32">
        <v>100</v>
      </c>
      <c r="F25" s="50">
        <f>20196/80226*100</f>
        <v>25.17388377832623</v>
      </c>
      <c r="G25" s="28">
        <f t="shared" si="0"/>
        <v>0.2517388377832623</v>
      </c>
      <c r="H25" s="18" t="s">
        <v>219</v>
      </c>
    </row>
    <row r="26" spans="1:8" ht="59.25" customHeight="1">
      <c r="A26" s="5" t="s">
        <v>150</v>
      </c>
      <c r="B26" s="5" t="s">
        <v>145</v>
      </c>
      <c r="C26" s="5" t="s">
        <v>57</v>
      </c>
      <c r="D26" s="32">
        <v>78.6</v>
      </c>
      <c r="E26" s="32">
        <v>78.6</v>
      </c>
      <c r="F26" s="50">
        <v>19.7</v>
      </c>
      <c r="G26" s="28">
        <f t="shared" si="0"/>
        <v>0.2506361323155216</v>
      </c>
      <c r="H26" s="18" t="s">
        <v>220</v>
      </c>
    </row>
    <row r="27" spans="1:8" ht="100.5" customHeight="1">
      <c r="A27" s="5" t="s">
        <v>151</v>
      </c>
      <c r="B27" s="5" t="s">
        <v>146</v>
      </c>
      <c r="C27" s="5" t="s">
        <v>147</v>
      </c>
      <c r="D27" s="32">
        <v>167</v>
      </c>
      <c r="E27" s="32">
        <v>266</v>
      </c>
      <c r="F27" s="50">
        <v>0</v>
      </c>
      <c r="G27" s="28">
        <f t="shared" si="0"/>
        <v>0</v>
      </c>
      <c r="H27" s="18" t="s">
        <v>221</v>
      </c>
    </row>
    <row r="28" spans="1:8" ht="85.5" customHeight="1">
      <c r="A28" s="5" t="s">
        <v>152</v>
      </c>
      <c r="B28" s="5" t="s">
        <v>148</v>
      </c>
      <c r="C28" s="5" t="s">
        <v>57</v>
      </c>
      <c r="D28" s="32">
        <v>100</v>
      </c>
      <c r="E28" s="32">
        <v>100</v>
      </c>
      <c r="F28" s="50">
        <v>0</v>
      </c>
      <c r="G28" s="28">
        <v>0</v>
      </c>
      <c r="H28" s="18" t="s">
        <v>221</v>
      </c>
    </row>
    <row r="29" spans="1:8" ht="85.5" customHeight="1">
      <c r="A29" s="5" t="s">
        <v>153</v>
      </c>
      <c r="B29" s="5" t="s">
        <v>149</v>
      </c>
      <c r="C29" s="5" t="s">
        <v>57</v>
      </c>
      <c r="D29" s="32">
        <v>100</v>
      </c>
      <c r="E29" s="32">
        <v>100</v>
      </c>
      <c r="F29" s="51">
        <f>32339.3/386410.2*100</f>
        <v>8.369163132857258</v>
      </c>
      <c r="G29" s="101">
        <f>F29</f>
        <v>8.369163132857258</v>
      </c>
      <c r="H29" s="18" t="s">
        <v>222</v>
      </c>
    </row>
    <row r="30" spans="1:8" ht="85.5" customHeight="1">
      <c r="A30" s="17" t="s">
        <v>211</v>
      </c>
      <c r="B30" s="5" t="s">
        <v>212</v>
      </c>
      <c r="C30" s="5" t="s">
        <v>57</v>
      </c>
      <c r="D30" s="32">
        <v>180</v>
      </c>
      <c r="E30" s="32">
        <v>180</v>
      </c>
      <c r="F30" s="51">
        <v>0</v>
      </c>
      <c r="G30" s="101">
        <v>0</v>
      </c>
      <c r="H30" s="18" t="s">
        <v>223</v>
      </c>
    </row>
    <row r="31" spans="1:8" s="26" customFormat="1" ht="22.5" customHeight="1">
      <c r="A31" s="16" t="s">
        <v>64</v>
      </c>
      <c r="B31" s="136" t="s">
        <v>66</v>
      </c>
      <c r="C31" s="136"/>
      <c r="D31" s="136"/>
      <c r="E31" s="136"/>
      <c r="F31" s="136"/>
      <c r="G31" s="136"/>
      <c r="H31" s="136"/>
    </row>
    <row r="32" spans="1:9" ht="70.5" customHeight="1">
      <c r="A32" s="5" t="s">
        <v>65</v>
      </c>
      <c r="B32" s="19" t="s">
        <v>85</v>
      </c>
      <c r="C32" s="19" t="s">
        <v>57</v>
      </c>
      <c r="D32" s="27">
        <v>100</v>
      </c>
      <c r="E32" s="19">
        <v>100</v>
      </c>
      <c r="F32" s="102">
        <f>финансы!I111</f>
        <v>18.304514094698806</v>
      </c>
      <c r="G32" s="103">
        <f>F32/E32</f>
        <v>0.18304514094698807</v>
      </c>
      <c r="H32" s="18" t="s">
        <v>224</v>
      </c>
      <c r="I32" s="33"/>
    </row>
    <row r="33" spans="1:8" s="26" customFormat="1" ht="27" customHeight="1">
      <c r="A33" s="16" t="s">
        <v>154</v>
      </c>
      <c r="B33" s="137" t="s">
        <v>69</v>
      </c>
      <c r="C33" s="137" t="s">
        <v>63</v>
      </c>
      <c r="D33" s="137">
        <v>585</v>
      </c>
      <c r="E33" s="137">
        <v>585</v>
      </c>
      <c r="F33" s="137">
        <v>176.47</v>
      </c>
      <c r="G33" s="137">
        <f>F33/E33</f>
        <v>0.30165811965811967</v>
      </c>
      <c r="H33" s="137"/>
    </row>
    <row r="34" spans="1:9" ht="83.25" customHeight="1">
      <c r="A34" s="5" t="s">
        <v>67</v>
      </c>
      <c r="B34" s="5" t="s">
        <v>86</v>
      </c>
      <c r="C34" s="5" t="s">
        <v>57</v>
      </c>
      <c r="D34" s="32">
        <v>100</v>
      </c>
      <c r="E34" s="32">
        <v>100</v>
      </c>
      <c r="F34" s="34">
        <v>0</v>
      </c>
      <c r="G34" s="13">
        <v>0</v>
      </c>
      <c r="H34" s="18" t="s">
        <v>225</v>
      </c>
      <c r="I34" s="33"/>
    </row>
    <row r="35" spans="1:9" s="36" customFormat="1" ht="15.75" customHeight="1">
      <c r="A35" s="20" t="s">
        <v>68</v>
      </c>
      <c r="B35" s="138" t="s">
        <v>71</v>
      </c>
      <c r="C35" s="138"/>
      <c r="D35" s="138"/>
      <c r="E35" s="138"/>
      <c r="F35" s="138"/>
      <c r="G35" s="138"/>
      <c r="H35" s="138"/>
      <c r="I35" s="35"/>
    </row>
    <row r="36" spans="1:9" s="30" customFormat="1" ht="46.5">
      <c r="A36" s="21" t="s">
        <v>70</v>
      </c>
      <c r="B36" s="21" t="s">
        <v>87</v>
      </c>
      <c r="C36" s="21" t="s">
        <v>57</v>
      </c>
      <c r="D36" s="37">
        <v>100</v>
      </c>
      <c r="E36" s="37">
        <v>100</v>
      </c>
      <c r="F36" s="38">
        <f>180/1559*100</f>
        <v>11.545862732520847</v>
      </c>
      <c r="G36" s="47">
        <f>F36/E36</f>
        <v>0.11545862732520847</v>
      </c>
      <c r="H36" s="18" t="s">
        <v>226</v>
      </c>
      <c r="I36" s="35"/>
    </row>
    <row r="37" spans="1:8" ht="15">
      <c r="A37" s="12" t="s">
        <v>155</v>
      </c>
      <c r="B37" s="142" t="s">
        <v>88</v>
      </c>
      <c r="C37" s="143"/>
      <c r="D37" s="143"/>
      <c r="E37" s="143"/>
      <c r="F37" s="143"/>
      <c r="G37" s="143"/>
      <c r="H37" s="144"/>
    </row>
    <row r="38" spans="1:8" ht="93" hidden="1">
      <c r="A38" s="44" t="s">
        <v>91</v>
      </c>
      <c r="B38" s="5" t="s">
        <v>118</v>
      </c>
      <c r="C38" s="42" t="s">
        <v>57</v>
      </c>
      <c r="D38" s="42">
        <v>0</v>
      </c>
      <c r="E38" s="42">
        <v>0</v>
      </c>
      <c r="F38" s="42">
        <v>0</v>
      </c>
      <c r="G38" s="43">
        <v>0</v>
      </c>
      <c r="H38" s="18"/>
    </row>
    <row r="39" spans="1:8" ht="30.75">
      <c r="A39" s="12" t="s">
        <v>72</v>
      </c>
      <c r="B39" s="41" t="s">
        <v>89</v>
      </c>
      <c r="C39" s="42" t="s">
        <v>57</v>
      </c>
      <c r="D39" s="42">
        <v>93</v>
      </c>
      <c r="E39" s="42">
        <v>93</v>
      </c>
      <c r="F39" s="42">
        <v>93</v>
      </c>
      <c r="G39" s="43">
        <f>F39/E39</f>
        <v>1</v>
      </c>
      <c r="H39" s="49" t="s">
        <v>162</v>
      </c>
    </row>
    <row r="41" spans="1:8" ht="15">
      <c r="A41" s="22" t="s">
        <v>166</v>
      </c>
      <c r="B41" s="22" t="s">
        <v>165</v>
      </c>
      <c r="H41" s="22" t="s">
        <v>164</v>
      </c>
    </row>
    <row r="43" ht="15" hidden="1"/>
    <row r="46" ht="15">
      <c r="A46" s="22" t="s">
        <v>90</v>
      </c>
    </row>
  </sheetData>
  <sheetProtection selectLockedCells="1" selectUnlockedCells="1"/>
  <mergeCells count="25">
    <mergeCell ref="B37:H37"/>
    <mergeCell ref="A1:H1"/>
    <mergeCell ref="A2:H2"/>
    <mergeCell ref="A3:H3"/>
    <mergeCell ref="A5:A6"/>
    <mergeCell ref="B5:B6"/>
    <mergeCell ref="C5:C6"/>
    <mergeCell ref="D5:E5"/>
    <mergeCell ref="F5:F6"/>
    <mergeCell ref="G5:G6"/>
    <mergeCell ref="H5:H6"/>
    <mergeCell ref="A10:A11"/>
    <mergeCell ref="B10:B11"/>
    <mergeCell ref="C10:C11"/>
    <mergeCell ref="D10:E10"/>
    <mergeCell ref="F10:F11"/>
    <mergeCell ref="G10:G11"/>
    <mergeCell ref="B31:H31"/>
    <mergeCell ref="B33:H33"/>
    <mergeCell ref="B35:H35"/>
    <mergeCell ref="H10:H11"/>
    <mergeCell ref="B13:H13"/>
    <mergeCell ref="B15:H15"/>
    <mergeCell ref="B17:H17"/>
    <mergeCell ref="B20:H20"/>
  </mergeCells>
  <printOptions/>
  <pageMargins left="0.7083333333333334" right="0.7083333333333334" top="0.7479166666666667" bottom="0.7479166666666667" header="0.5118055555555555" footer="0.5118055555555555"/>
  <pageSetup horizontalDpi="300" verticalDpi="3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B1">
      <selection activeCell="H8" sqref="H8:H9"/>
    </sheetView>
  </sheetViews>
  <sheetFormatPr defaultColWidth="8.421875" defaultRowHeight="15"/>
  <cols>
    <col min="1" max="1" width="0" style="2" hidden="1" customWidth="1"/>
    <col min="2" max="2" width="8.7109375" style="2" customWidth="1"/>
    <col min="3" max="4" width="0" style="2" hidden="1" customWidth="1"/>
    <col min="5" max="5" width="20.28125" style="2" customWidth="1"/>
    <col min="6" max="6" width="20.140625" style="2" customWidth="1"/>
    <col min="7" max="7" width="30.28125" style="2" customWidth="1"/>
    <col min="8" max="8" width="21.7109375" style="2" customWidth="1"/>
    <col min="9" max="9" width="37.28125" style="2" customWidth="1"/>
    <col min="10" max="16384" width="8.421875" style="2" customWidth="1"/>
  </cols>
  <sheetData>
    <row r="1" spans="3:9" ht="60.75" customHeight="1">
      <c r="C1" s="145" t="s">
        <v>227</v>
      </c>
      <c r="D1" s="145"/>
      <c r="E1" s="145"/>
      <c r="F1" s="145"/>
      <c r="G1" s="145"/>
      <c r="H1" s="145"/>
      <c r="I1" s="145"/>
    </row>
    <row r="3" spans="2:9" ht="51" customHeight="1" hidden="1">
      <c r="B3" s="140" t="s">
        <v>43</v>
      </c>
      <c r="C3" s="140" t="s">
        <v>44</v>
      </c>
      <c r="D3" s="140" t="s">
        <v>45</v>
      </c>
      <c r="E3" s="139" t="s">
        <v>46</v>
      </c>
      <c r="F3" s="139"/>
      <c r="G3" s="140" t="s">
        <v>47</v>
      </c>
      <c r="H3" s="140" t="s">
        <v>48</v>
      </c>
      <c r="I3" s="140" t="s">
        <v>49</v>
      </c>
    </row>
    <row r="4" spans="2:9" ht="51" customHeight="1" hidden="1">
      <c r="B4" s="140"/>
      <c r="C4" s="140"/>
      <c r="D4" s="140"/>
      <c r="E4" s="4" t="s">
        <v>50</v>
      </c>
      <c r="F4" s="4" t="s">
        <v>51</v>
      </c>
      <c r="G4" s="140"/>
      <c r="H4" s="140"/>
      <c r="I4" s="140"/>
    </row>
    <row r="5" spans="2:9" s="6" customFormat="1" ht="51" customHeight="1" hidden="1">
      <c r="B5" s="5"/>
      <c r="C5" s="5"/>
      <c r="D5" s="5"/>
      <c r="E5" s="5"/>
      <c r="F5" s="5"/>
      <c r="G5" s="5"/>
      <c r="H5" s="5"/>
      <c r="I5" s="5"/>
    </row>
    <row r="6" spans="2:9" s="6" customFormat="1" ht="51" customHeight="1" hidden="1">
      <c r="B6" s="5"/>
      <c r="C6" s="5"/>
      <c r="D6" s="5"/>
      <c r="E6" s="5"/>
      <c r="F6" s="5"/>
      <c r="G6" s="5"/>
      <c r="H6" s="5"/>
      <c r="I6" s="5"/>
    </row>
    <row r="7" spans="1:9" ht="51" customHeight="1" hidden="1">
      <c r="A7" s="6"/>
      <c r="B7" s="7"/>
      <c r="C7" s="7"/>
      <c r="D7" s="7"/>
      <c r="E7" s="7"/>
      <c r="F7" s="7"/>
      <c r="G7" s="7"/>
      <c r="H7" s="7"/>
      <c r="I7" s="7"/>
    </row>
    <row r="8" spans="2:9" ht="51" customHeight="1">
      <c r="B8" s="139" t="s">
        <v>43</v>
      </c>
      <c r="C8" s="139" t="s">
        <v>73</v>
      </c>
      <c r="D8" s="139" t="s">
        <v>45</v>
      </c>
      <c r="E8" s="139" t="s">
        <v>73</v>
      </c>
      <c r="F8" s="139"/>
      <c r="G8" s="139" t="s">
        <v>74</v>
      </c>
      <c r="H8" s="139" t="s">
        <v>75</v>
      </c>
      <c r="I8" s="139" t="s">
        <v>76</v>
      </c>
    </row>
    <row r="9" spans="2:9" ht="51" customHeight="1">
      <c r="B9" s="139"/>
      <c r="C9" s="139"/>
      <c r="D9" s="139"/>
      <c r="E9" s="5" t="s">
        <v>130</v>
      </c>
      <c r="F9" s="5" t="s">
        <v>210</v>
      </c>
      <c r="G9" s="139"/>
      <c r="H9" s="139"/>
      <c r="I9" s="139"/>
    </row>
    <row r="10" spans="2:9" ht="15">
      <c r="B10" s="5">
        <v>1</v>
      </c>
      <c r="C10" s="5">
        <v>2</v>
      </c>
      <c r="D10" s="5">
        <v>3</v>
      </c>
      <c r="E10" s="5">
        <v>2</v>
      </c>
      <c r="F10" s="5">
        <v>3</v>
      </c>
      <c r="G10" s="5">
        <v>4</v>
      </c>
      <c r="H10" s="5">
        <v>5</v>
      </c>
      <c r="I10" s="5">
        <v>6</v>
      </c>
    </row>
    <row r="11" spans="2:9" ht="76.5" customHeight="1">
      <c r="B11" s="11">
        <v>1</v>
      </c>
      <c r="C11" s="5"/>
      <c r="D11" s="5"/>
      <c r="E11" s="5">
        <v>21</v>
      </c>
      <c r="F11" s="5">
        <v>21</v>
      </c>
      <c r="G11" s="8">
        <v>0</v>
      </c>
      <c r="H11" s="52">
        <v>0</v>
      </c>
      <c r="I11" s="5" t="s">
        <v>228</v>
      </c>
    </row>
    <row r="12" ht="15">
      <c r="G12" s="9"/>
    </row>
    <row r="15" spans="2:9" ht="21.75" customHeight="1">
      <c r="B15" s="148" t="s">
        <v>165</v>
      </c>
      <c r="C15" s="148"/>
      <c r="D15" s="148"/>
      <c r="E15" s="148"/>
      <c r="F15" s="148"/>
      <c r="G15" s="148"/>
      <c r="H15" s="148"/>
      <c r="I15" s="1" t="s">
        <v>164</v>
      </c>
    </row>
    <row r="16" spans="3:5" ht="15">
      <c r="C16" s="3"/>
      <c r="E16" s="10"/>
    </row>
    <row r="17" spans="3:5" ht="15">
      <c r="C17" s="3"/>
      <c r="E17" s="10"/>
    </row>
    <row r="18" spans="3:5" ht="15">
      <c r="C18" s="3"/>
      <c r="E18" s="10"/>
    </row>
    <row r="19" spans="3:5" ht="15">
      <c r="C19" s="3"/>
      <c r="E19" s="10"/>
    </row>
    <row r="20" spans="3:5" ht="15">
      <c r="C20" s="3"/>
      <c r="E20" s="10"/>
    </row>
    <row r="21" ht="15">
      <c r="E21" s="10"/>
    </row>
    <row r="22" spans="3:5" ht="15">
      <c r="C22" s="3"/>
      <c r="E22" s="10"/>
    </row>
    <row r="23" spans="3:5" ht="15">
      <c r="C23" s="3"/>
      <c r="E23" s="10"/>
    </row>
    <row r="24" spans="3:5" ht="15">
      <c r="C24" s="3"/>
      <c r="E24" s="10"/>
    </row>
    <row r="25" spans="2:5" ht="15">
      <c r="B25" s="2" t="s">
        <v>41</v>
      </c>
      <c r="C25" s="3"/>
      <c r="E25" s="10"/>
    </row>
  </sheetData>
  <sheetProtection selectLockedCells="1" selectUnlockedCells="1"/>
  <mergeCells count="16">
    <mergeCell ref="C1:I1"/>
    <mergeCell ref="B3:B4"/>
    <mergeCell ref="C3:C4"/>
    <mergeCell ref="D3:D4"/>
    <mergeCell ref="E3:F3"/>
    <mergeCell ref="G3:G4"/>
    <mergeCell ref="H3:H4"/>
    <mergeCell ref="I3:I4"/>
    <mergeCell ref="I8:I9"/>
    <mergeCell ref="B15:H15"/>
    <mergeCell ref="B8:B9"/>
    <mergeCell ref="C8:C9"/>
    <mergeCell ref="D8:D9"/>
    <mergeCell ref="E8:F8"/>
    <mergeCell ref="G8:G9"/>
    <mergeCell ref="H8:H9"/>
  </mergeCells>
  <printOptions/>
  <pageMargins left="0.7083333333333334" right="0.7083333333333334" top="0.7479166666666667" bottom="0.7479166666666667" header="0.5118055555555555" footer="0.5118055555555555"/>
  <pageSetup fitToHeight="9" fitToWidth="1"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2024-04-08T13:14:40Z</cp:lastPrinted>
  <dcterms:created xsi:type="dcterms:W3CDTF">2006-09-16T00:00:00Z</dcterms:created>
  <dcterms:modified xsi:type="dcterms:W3CDTF">2024-04-08T13:15:31Z</dcterms:modified>
  <cp:category/>
  <cp:version/>
  <cp:contentType/>
  <cp:contentStatus/>
  <cp:revision>36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